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udgetcyclus 2024\Voorbereiding\Financieel Beeld Zorg\Open data sets\"/>
    </mc:Choice>
  </mc:AlternateContent>
  <xr:revisionPtr revIDLastSave="0" documentId="8_{8269B38D-A9EC-48A9-8162-FB68A9181825}" xr6:coauthVersionLast="47" xr6:coauthVersionMax="47" xr10:uidLastSave="{00000000-0000-0000-0000-000000000000}"/>
  <bookViews>
    <workbookView xWindow="30600" yWindow="-120" windowWidth="29040" windowHeight="15840" tabRatio="799" xr2:uid="{00000000-000D-0000-FFFF-FFFF00000000}"/>
  </bookViews>
  <sheets>
    <sheet name="Inhoud" sheetId="19" r:id="rId1"/>
    <sheet name="Tabel 1" sheetId="14" r:id="rId2"/>
    <sheet name="Tabel 2" sheetId="15" r:id="rId3"/>
    <sheet name="Tabel 3" sheetId="16" r:id="rId4"/>
    <sheet name="Tabel 4" sheetId="17" r:id="rId5"/>
    <sheet name="Tabel 5" sheetId="18" r:id="rId6"/>
    <sheet name="Volumegroei nieuw" sheetId="9" state="hidden" r:id="rId7"/>
    <sheet name="ontwikkeling sectoren" sheetId="6" state="hidden" r:id="rId8"/>
    <sheet name="Kadertoets etc" sheetId="7" state="hidden" r:id="rId9"/>
    <sheet name="Volumegroei  oud " sheetId="8" state="hidden" r:id="rId10"/>
    <sheet name="volumegroei" sheetId="10" state="hidden" r:id="rId11"/>
    <sheet name="Onverdeelde groei" sheetId="11" state="hidden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6" l="1"/>
  <c r="D16" i="6"/>
  <c r="B17" i="6"/>
  <c r="C16" i="6"/>
  <c r="B15" i="6"/>
  <c r="B16" i="6"/>
  <c r="C46" i="11"/>
  <c r="D48" i="11"/>
  <c r="E48" i="11"/>
  <c r="F48" i="11"/>
  <c r="G48" i="11"/>
  <c r="H48" i="11"/>
  <c r="C48" i="11"/>
  <c r="D10" i="11"/>
  <c r="D24" i="11" s="1"/>
  <c r="E10" i="11"/>
  <c r="E24" i="11" s="1"/>
  <c r="E36" i="11" s="1"/>
  <c r="E50" i="11" s="1"/>
  <c r="F10" i="11"/>
  <c r="F24" i="11" s="1"/>
  <c r="F36" i="11" s="1"/>
  <c r="F50" i="11" s="1"/>
  <c r="G10" i="11"/>
  <c r="G24" i="11" s="1"/>
  <c r="G36" i="11" s="1"/>
  <c r="G50" i="11" s="1"/>
  <c r="H10" i="11"/>
  <c r="H24" i="11" s="1"/>
  <c r="H36" i="11" s="1"/>
  <c r="H50" i="11" s="1"/>
  <c r="B46" i="11"/>
  <c r="H46" i="11"/>
  <c r="G46" i="11"/>
  <c r="F46" i="11"/>
  <c r="E46" i="11"/>
  <c r="D46" i="11"/>
  <c r="C31" i="10"/>
  <c r="B31" i="10"/>
  <c r="E22" i="10"/>
  <c r="E31" i="10"/>
  <c r="F22" i="10"/>
  <c r="G22" i="10"/>
  <c r="H22" i="10"/>
  <c r="D22" i="10"/>
  <c r="E15" i="10"/>
  <c r="F15" i="10"/>
  <c r="G15" i="10"/>
  <c r="G31" i="10"/>
  <c r="H15" i="10"/>
  <c r="H31" i="10" s="1"/>
  <c r="D15" i="10"/>
  <c r="E11" i="9"/>
  <c r="F10" i="9"/>
  <c r="E10" i="9"/>
  <c r="E9" i="9"/>
  <c r="B40" i="6"/>
  <c r="B37" i="6"/>
  <c r="D43" i="6"/>
  <c r="D42" i="6"/>
  <c r="D41" i="6"/>
  <c r="D37" i="6"/>
  <c r="D38" i="6"/>
  <c r="C39" i="6"/>
  <c r="D39" i="6" s="1"/>
  <c r="B39" i="6"/>
  <c r="H23" i="8"/>
  <c r="G23" i="8"/>
  <c r="G24" i="8" s="1"/>
  <c r="F23" i="8"/>
  <c r="E23" i="8"/>
  <c r="F24" i="8" s="1"/>
  <c r="F25" i="8" s="1"/>
  <c r="D23" i="8"/>
  <c r="C23" i="8"/>
  <c r="B23" i="8"/>
  <c r="H15" i="8"/>
  <c r="H16" i="8"/>
  <c r="H17" i="8"/>
  <c r="G15" i="8"/>
  <c r="G16" i="8" s="1"/>
  <c r="G17" i="8" s="1"/>
  <c r="F15" i="8"/>
  <c r="E15" i="8"/>
  <c r="E16" i="8" s="1"/>
  <c r="E17" i="8" s="1"/>
  <c r="D15" i="8"/>
  <c r="D16" i="8"/>
  <c r="D17" i="8" s="1"/>
  <c r="C15" i="8"/>
  <c r="B15" i="8"/>
  <c r="F6" i="8"/>
  <c r="F7" i="8" s="1"/>
  <c r="H5" i="8"/>
  <c r="G5" i="8"/>
  <c r="G28" i="8"/>
  <c r="F5" i="8"/>
  <c r="E5" i="8"/>
  <c r="D5" i="8"/>
  <c r="C5" i="8"/>
  <c r="C28" i="8"/>
  <c r="B5" i="8"/>
  <c r="B28" i="8" s="1"/>
  <c r="E24" i="6"/>
  <c r="E25" i="6"/>
  <c r="E26" i="6"/>
  <c r="E27" i="6"/>
  <c r="E28" i="6"/>
  <c r="E23" i="6"/>
  <c r="D28" i="6"/>
  <c r="C28" i="6"/>
  <c r="H28" i="8"/>
  <c r="H29" i="8" s="1"/>
  <c r="H30" i="8" s="1"/>
  <c r="F16" i="8"/>
  <c r="F17" i="8" s="1"/>
  <c r="G25" i="8"/>
  <c r="H6" i="8"/>
  <c r="H7" i="8" s="1"/>
  <c r="D31" i="10"/>
  <c r="B18" i="6"/>
  <c r="C15" i="6"/>
  <c r="F17" i="11"/>
  <c r="G21" i="11" s="1"/>
  <c r="C18" i="11"/>
  <c r="B12" i="10"/>
  <c r="B16" i="10" s="1"/>
  <c r="B11" i="6"/>
  <c r="B17" i="11"/>
  <c r="G3" i="11"/>
  <c r="C14" i="10"/>
  <c r="C12" i="6"/>
  <c r="F13" i="10"/>
  <c r="B4" i="11"/>
  <c r="D4" i="11"/>
  <c r="B4" i="10"/>
  <c r="B12" i="6"/>
  <c r="D8" i="6"/>
  <c r="D3" i="10"/>
  <c r="C7" i="6"/>
  <c r="C3" i="11"/>
  <c r="D13" i="11" s="1"/>
  <c r="C3" i="10"/>
  <c r="C7" i="10" s="1"/>
  <c r="C19" i="11"/>
  <c r="C13" i="6"/>
  <c r="E3" i="10"/>
  <c r="E7" i="10" s="1"/>
  <c r="E3" i="11"/>
  <c r="F13" i="11" s="1"/>
  <c r="H3" i="10"/>
  <c r="C13" i="10"/>
  <c r="G17" i="11"/>
  <c r="D7" i="6"/>
  <c r="D3" i="11"/>
  <c r="C17" i="11"/>
  <c r="D21" i="11" s="1"/>
  <c r="C12" i="10"/>
  <c r="C16" i="10" s="1"/>
  <c r="C11" i="6"/>
  <c r="C17" i="6"/>
  <c r="D18" i="11"/>
  <c r="H13" i="10"/>
  <c r="B13" i="10"/>
  <c r="B18" i="11"/>
  <c r="B3" i="9"/>
  <c r="B3" i="11"/>
  <c r="B7" i="6"/>
  <c r="B3" i="10"/>
  <c r="B7" i="10" s="1"/>
  <c r="B14" i="10"/>
  <c r="B13" i="6"/>
  <c r="G3" i="10"/>
  <c r="G7" i="10" s="1"/>
  <c r="F3" i="11"/>
  <c r="G7" i="11" s="1"/>
  <c r="F5" i="10"/>
  <c r="H18" i="11"/>
  <c r="D27" i="11" l="1"/>
  <c r="C17" i="10"/>
  <c r="C18" i="10" s="1"/>
  <c r="J3" i="11"/>
  <c r="F5" i="11"/>
  <c r="B19" i="11"/>
  <c r="D7" i="11"/>
  <c r="B44" i="11"/>
  <c r="B9" i="6"/>
  <c r="D9" i="11"/>
  <c r="H3" i="11"/>
  <c r="H9" i="11" s="1"/>
  <c r="H11" i="11" s="1"/>
  <c r="D36" i="11"/>
  <c r="I24" i="11"/>
  <c r="I10" i="11"/>
  <c r="G4" i="11"/>
  <c r="D4" i="10"/>
  <c r="E9" i="11"/>
  <c r="E11" i="11" s="1"/>
  <c r="E7" i="11"/>
  <c r="F9" i="11"/>
  <c r="F11" i="11" s="1"/>
  <c r="E13" i="11"/>
  <c r="D44" i="11"/>
  <c r="E13" i="10"/>
  <c r="E18" i="11"/>
  <c r="G4" i="10"/>
  <c r="D17" i="11"/>
  <c r="G13" i="11"/>
  <c r="F7" i="11"/>
  <c r="D17" i="6"/>
  <c r="G9" i="11"/>
  <c r="G11" i="11" s="1"/>
  <c r="F18" i="11"/>
  <c r="H27" i="11"/>
  <c r="G23" i="11"/>
  <c r="J17" i="11"/>
  <c r="H21" i="11"/>
  <c r="G5" i="10"/>
  <c r="G5" i="11"/>
  <c r="G12" i="10"/>
  <c r="H7" i="10"/>
  <c r="F3" i="10"/>
  <c r="C8" i="10"/>
  <c r="F4" i="10"/>
  <c r="F29" i="10" s="1"/>
  <c r="F4" i="11"/>
  <c r="C18" i="6"/>
  <c r="B3" i="6"/>
  <c r="D7" i="10"/>
  <c r="B29" i="10"/>
  <c r="E24" i="8"/>
  <c r="E25" i="8" s="1"/>
  <c r="D24" i="8"/>
  <c r="D25" i="8" s="1"/>
  <c r="G27" i="11"/>
  <c r="H13" i="11"/>
  <c r="H7" i="11"/>
  <c r="B4" i="6"/>
  <c r="D6" i="8"/>
  <c r="D7" i="8" s="1"/>
  <c r="E6" i="8"/>
  <c r="E7" i="8" s="1"/>
  <c r="D28" i="8"/>
  <c r="D29" i="8" s="1"/>
  <c r="D30" i="8" s="1"/>
  <c r="D13" i="10"/>
  <c r="D29" i="10" s="1"/>
  <c r="B8" i="6"/>
  <c r="E28" i="8"/>
  <c r="E29" i="8" s="1"/>
  <c r="E30" i="8" s="1"/>
  <c r="F28" i="8"/>
  <c r="G6" i="8"/>
  <c r="G7" i="8" s="1"/>
  <c r="D12" i="6"/>
  <c r="F12" i="10"/>
  <c r="F16" i="10" s="1"/>
  <c r="F31" i="10"/>
  <c r="H24" i="8"/>
  <c r="H25" i="8" s="1"/>
  <c r="I7" i="11" l="1"/>
  <c r="E12" i="11"/>
  <c r="E14" i="11" s="1"/>
  <c r="F44" i="11"/>
  <c r="D12" i="11"/>
  <c r="D14" i="11" s="1"/>
  <c r="D11" i="11"/>
  <c r="I11" i="11" s="1"/>
  <c r="I13" i="11"/>
  <c r="F12" i="11"/>
  <c r="F14" i="11" s="1"/>
  <c r="H12" i="11"/>
  <c r="H14" i="11" s="1"/>
  <c r="B5" i="10"/>
  <c r="B5" i="11"/>
  <c r="D12" i="10"/>
  <c r="D16" i="10" s="1"/>
  <c r="D17" i="10" s="1"/>
  <c r="D18" i="10" s="1"/>
  <c r="G18" i="11"/>
  <c r="G44" i="11" s="1"/>
  <c r="G13" i="10"/>
  <c r="G29" i="10" s="1"/>
  <c r="H5" i="10"/>
  <c r="H5" i="11"/>
  <c r="H4" i="11"/>
  <c r="H44" i="11" s="1"/>
  <c r="H4" i="10"/>
  <c r="H29" i="10" s="1"/>
  <c r="I36" i="11"/>
  <c r="D50" i="11"/>
  <c r="I50" i="11" s="1"/>
  <c r="H12" i="10"/>
  <c r="H16" i="10" s="1"/>
  <c r="H17" i="11"/>
  <c r="H23" i="11" s="1"/>
  <c r="H26" i="11" s="1"/>
  <c r="H28" i="11" s="1"/>
  <c r="D5" i="10"/>
  <c r="D9" i="6"/>
  <c r="D5" i="11"/>
  <c r="D11" i="6"/>
  <c r="G12" i="11"/>
  <c r="G14" i="11" s="1"/>
  <c r="D4" i="6"/>
  <c r="E12" i="10"/>
  <c r="E16" i="10" s="1"/>
  <c r="F17" i="10" s="1"/>
  <c r="F18" i="10" s="1"/>
  <c r="E17" i="11"/>
  <c r="E4" i="10"/>
  <c r="E29" i="10" s="1"/>
  <c r="E4" i="11"/>
  <c r="E44" i="11" s="1"/>
  <c r="F14" i="10"/>
  <c r="F19" i="11"/>
  <c r="E21" i="11"/>
  <c r="D23" i="11"/>
  <c r="E27" i="11"/>
  <c r="I9" i="11"/>
  <c r="C3" i="6"/>
  <c r="G29" i="8"/>
  <c r="G30" i="8" s="1"/>
  <c r="F29" i="8"/>
  <c r="F30" i="8" s="1"/>
  <c r="E21" i="10"/>
  <c r="E31" i="11"/>
  <c r="C9" i="10"/>
  <c r="B31" i="11"/>
  <c r="B43" i="11" s="1"/>
  <c r="B21" i="10"/>
  <c r="B5" i="6"/>
  <c r="H31" i="11"/>
  <c r="H21" i="10"/>
  <c r="F7" i="10"/>
  <c r="G19" i="11"/>
  <c r="J19" i="11" s="1"/>
  <c r="G14" i="10"/>
  <c r="H8" i="10"/>
  <c r="H25" i="11"/>
  <c r="G16" i="10"/>
  <c r="G26" i="11"/>
  <c r="G28" i="11" s="1"/>
  <c r="G25" i="11"/>
  <c r="C4" i="10"/>
  <c r="C29" i="10" s="1"/>
  <c r="C4" i="11"/>
  <c r="C44" i="11" s="1"/>
  <c r="C8" i="6"/>
  <c r="D18" i="6"/>
  <c r="D8" i="10"/>
  <c r="E8" i="10"/>
  <c r="C31" i="11"/>
  <c r="C21" i="10"/>
  <c r="I14" i="11" l="1"/>
  <c r="E17" i="10"/>
  <c r="E18" i="10" s="1"/>
  <c r="G21" i="10"/>
  <c r="I12" i="11"/>
  <c r="G31" i="11"/>
  <c r="H35" i="11" s="1"/>
  <c r="H19" i="11"/>
  <c r="H45" i="11" s="1"/>
  <c r="H14" i="10"/>
  <c r="H30" i="10" s="1"/>
  <c r="D14" i="10"/>
  <c r="D19" i="11"/>
  <c r="D13" i="6"/>
  <c r="F21" i="11"/>
  <c r="I21" i="11" s="1"/>
  <c r="F23" i="11"/>
  <c r="E23" i="11"/>
  <c r="F27" i="11"/>
  <c r="I27" i="11" s="1"/>
  <c r="D25" i="11"/>
  <c r="D26" i="11"/>
  <c r="E19" i="11"/>
  <c r="E14" i="10"/>
  <c r="E5" i="10"/>
  <c r="E5" i="11"/>
  <c r="C5" i="6"/>
  <c r="D33" i="11"/>
  <c r="C43" i="11"/>
  <c r="D39" i="11"/>
  <c r="E9" i="10"/>
  <c r="D3" i="6"/>
  <c r="H23" i="10"/>
  <c r="H28" i="10"/>
  <c r="E43" i="11"/>
  <c r="F39" i="11"/>
  <c r="F33" i="11"/>
  <c r="F21" i="10"/>
  <c r="F31" i="11"/>
  <c r="H43" i="11"/>
  <c r="D9" i="10"/>
  <c r="D21" i="10"/>
  <c r="D31" i="11"/>
  <c r="E35" i="11" s="1"/>
  <c r="H9" i="10"/>
  <c r="E23" i="10"/>
  <c r="E28" i="10"/>
  <c r="C5" i="11"/>
  <c r="C5" i="10"/>
  <c r="C30" i="10" s="1"/>
  <c r="C9" i="6"/>
  <c r="F8" i="10"/>
  <c r="G8" i="10"/>
  <c r="B23" i="10"/>
  <c r="B32" i="10" s="1"/>
  <c r="B28" i="10"/>
  <c r="B30" i="10"/>
  <c r="C4" i="6"/>
  <c r="C23" i="10"/>
  <c r="C28" i="10"/>
  <c r="G17" i="10"/>
  <c r="G18" i="10" s="1"/>
  <c r="I18" i="10" s="1"/>
  <c r="H17" i="10"/>
  <c r="H18" i="10" s="1"/>
  <c r="B45" i="11"/>
  <c r="E30" i="10" l="1"/>
  <c r="I23" i="11"/>
  <c r="G43" i="11"/>
  <c r="G45" i="11"/>
  <c r="E45" i="11"/>
  <c r="J31" i="11"/>
  <c r="G23" i="10"/>
  <c r="G32" i="10" s="1"/>
  <c r="G28" i="10"/>
  <c r="G30" i="10"/>
  <c r="H33" i="11"/>
  <c r="H38" i="11" s="1"/>
  <c r="H39" i="11"/>
  <c r="G35" i="11"/>
  <c r="G37" i="11" s="1"/>
  <c r="F26" i="11"/>
  <c r="F28" i="11" s="1"/>
  <c r="F25" i="11"/>
  <c r="E26" i="11"/>
  <c r="E28" i="11" s="1"/>
  <c r="E25" i="11"/>
  <c r="D28" i="11"/>
  <c r="E37" i="11"/>
  <c r="G9" i="10"/>
  <c r="E32" i="10"/>
  <c r="F35" i="11"/>
  <c r="G33" i="11"/>
  <c r="G39" i="11"/>
  <c r="F43" i="11"/>
  <c r="G49" i="11" s="1"/>
  <c r="F45" i="11"/>
  <c r="F47" i="11"/>
  <c r="F53" i="11"/>
  <c r="H47" i="11"/>
  <c r="H53" i="11"/>
  <c r="H37" i="11"/>
  <c r="F23" i="10"/>
  <c r="F30" i="10"/>
  <c r="F28" i="10"/>
  <c r="D5" i="6"/>
  <c r="D53" i="11"/>
  <c r="D47" i="11"/>
  <c r="H49" i="11"/>
  <c r="F9" i="10"/>
  <c r="I9" i="10" s="1"/>
  <c r="C24" i="10"/>
  <c r="C32" i="10"/>
  <c r="C45" i="11"/>
  <c r="J5" i="11"/>
  <c r="E39" i="11"/>
  <c r="D43" i="11"/>
  <c r="E33" i="11"/>
  <c r="E38" i="11" s="1"/>
  <c r="D35" i="11"/>
  <c r="D45" i="11"/>
  <c r="H32" i="10"/>
  <c r="D23" i="10"/>
  <c r="D30" i="10"/>
  <c r="D28" i="10"/>
  <c r="G38" i="11" l="1"/>
  <c r="G40" i="11" s="1"/>
  <c r="I39" i="11"/>
  <c r="H24" i="10"/>
  <c r="H25" i="10" s="1"/>
  <c r="E40" i="11"/>
  <c r="H40" i="11"/>
  <c r="I25" i="11"/>
  <c r="I26" i="11"/>
  <c r="I28" i="11"/>
  <c r="G51" i="11"/>
  <c r="D24" i="10"/>
  <c r="D32" i="10"/>
  <c r="D38" i="11"/>
  <c r="D37" i="11"/>
  <c r="I35" i="11"/>
  <c r="F24" i="10"/>
  <c r="F32" i="10"/>
  <c r="G24" i="10"/>
  <c r="E24" i="10"/>
  <c r="E47" i="11"/>
  <c r="E53" i="11"/>
  <c r="D49" i="11"/>
  <c r="F37" i="11"/>
  <c r="F38" i="11"/>
  <c r="F40" i="11" s="1"/>
  <c r="E49" i="11"/>
  <c r="I33" i="11"/>
  <c r="C25" i="10"/>
  <c r="C33" i="10"/>
  <c r="C34" i="10" s="1"/>
  <c r="H51" i="11"/>
  <c r="H52" i="11"/>
  <c r="H54" i="11" s="1"/>
  <c r="G47" i="11"/>
  <c r="G52" i="11" s="1"/>
  <c r="G53" i="11"/>
  <c r="F49" i="11"/>
  <c r="H33" i="10" l="1"/>
  <c r="H34" i="10" s="1"/>
  <c r="I53" i="11"/>
  <c r="I37" i="11"/>
  <c r="I47" i="11"/>
  <c r="G54" i="11"/>
  <c r="F25" i="10"/>
  <c r="F33" i="10"/>
  <c r="F34" i="10" s="1"/>
  <c r="D51" i="11"/>
  <c r="D52" i="11"/>
  <c r="I49" i="11"/>
  <c r="E51" i="11"/>
  <c r="E52" i="11"/>
  <c r="E54" i="11" s="1"/>
  <c r="I38" i="11"/>
  <c r="D40" i="11"/>
  <c r="I40" i="11" s="1"/>
  <c r="E25" i="10"/>
  <c r="E33" i="10"/>
  <c r="E34" i="10" s="1"/>
  <c r="D25" i="10"/>
  <c r="D33" i="10"/>
  <c r="D34" i="10" s="1"/>
  <c r="G25" i="10"/>
  <c r="G33" i="10"/>
  <c r="G34" i="10" s="1"/>
  <c r="F52" i="11"/>
  <c r="F54" i="11" s="1"/>
  <c r="F51" i="11"/>
  <c r="I25" i="10" l="1"/>
  <c r="D54" i="11"/>
  <c r="I54" i="11" s="1"/>
  <c r="I52" i="11"/>
  <c r="I34" i="10"/>
  <c r="I5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HOEVENMW</author>
  </authors>
  <commentList>
    <comment ref="B37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HOEVENMW:</t>
        </r>
        <r>
          <rPr>
            <sz val="9"/>
            <color indexed="81"/>
            <rFont val="Tahoma"/>
            <family val="2"/>
          </rPr>
          <t xml:space="preserve">
hierin kapitaallasten 2017 gecorrigeerd (en uit overig gehaald) twv 438 mln.</t>
        </r>
      </text>
    </comment>
  </commentList>
</comments>
</file>

<file path=xl/sharedStrings.xml><?xml version="1.0" encoding="utf-8"?>
<sst xmlns="http://schemas.openxmlformats.org/spreadsheetml/2006/main" count="329" uniqueCount="186">
  <si>
    <t>Zorgverzekeringswet (Zvw)</t>
  </si>
  <si>
    <t>Bruto-uitgaven</t>
  </si>
  <si>
    <t>Ontvangsten</t>
  </si>
  <si>
    <t>Netto-uitgaven</t>
  </si>
  <si>
    <t>Begrotingsgefinancierde uitgaven</t>
  </si>
  <si>
    <t>Bruto-BKZ-uitgaven</t>
  </si>
  <si>
    <t xml:space="preserve">BKZ-ontvangsten </t>
  </si>
  <si>
    <t xml:space="preserve">Netto-BKZ-uitgaven </t>
  </si>
  <si>
    <t>Groei netto -Zvw-uitgaven</t>
  </si>
  <si>
    <t>Prijs BBP</t>
  </si>
  <si>
    <t>AWBZ</t>
  </si>
  <si>
    <t>Fonds omsch.</t>
  </si>
  <si>
    <t>16 VWS BEGROTING</t>
  </si>
  <si>
    <t>80 PRIJSBIJSTELLING</t>
  </si>
  <si>
    <t>81 ARBEIDSVOORWAARDE</t>
  </si>
  <si>
    <t>EIGEN BETALING AWBZ</t>
  </si>
  <si>
    <t>EIGEN BETALING ZVW</t>
  </si>
  <si>
    <t>ZVW</t>
  </si>
  <si>
    <t>Eindtotaal</t>
  </si>
  <si>
    <t>Bruto-Jeugdwet (Gemeentefonds)</t>
  </si>
  <si>
    <t>SAO</t>
  </si>
  <si>
    <t>SAO lange omsch.</t>
  </si>
  <si>
    <t>Bruto-begrotingsgefinancierd</t>
  </si>
  <si>
    <t>Bruto-overig begrotingsgefinancierd (VWS-begroting)</t>
  </si>
  <si>
    <t>GEMEENTEFONDS (B)</t>
  </si>
  <si>
    <r>
      <t>2</t>
    </r>
    <r>
      <rPr>
        <i/>
        <sz val="8"/>
        <color indexed="8"/>
        <rFont val="Verdana"/>
        <family val="2"/>
      </rPr>
      <t xml:space="preserve"> Ingaande 2015 is de Wet langdurige zorg in werking getreden.</t>
    </r>
  </si>
  <si>
    <r>
      <t>3</t>
    </r>
    <r>
      <rPr>
        <i/>
        <sz val="8"/>
        <color indexed="8"/>
        <rFont val="Verdana"/>
        <family val="2"/>
      </rPr>
      <t xml:space="preserve"> De integratie-uitkering Wmo huishoudelijke hulp die in 2007 is ingevoerd.</t>
    </r>
  </si>
  <si>
    <r>
      <t>4</t>
    </r>
    <r>
      <rPr>
        <i/>
        <sz val="8"/>
        <color indexed="8"/>
        <rFont val="Verdana"/>
        <family val="2"/>
      </rPr>
      <t xml:space="preserve">Leegboeken van de overheidssectoren vanaf 2003 in verband met het niet meer BKZ relevant zijn en de problemen om deze sectoren nog verder bij te houden. </t>
    </r>
  </si>
  <si>
    <t>Bruto-Wmo (Gemeentefonds)</t>
  </si>
  <si>
    <t>Bron: Actuele VWS-stand, 1996 t/m 2011 uit FRITZ en 2012 tot 2022 uit SAP-3F.</t>
  </si>
  <si>
    <t>Algemene Wet Bijzondere Ziektekosten (AWBZ)/Wet langdurige zorg (Wlz)</t>
  </si>
  <si>
    <t>Groei</t>
  </si>
  <si>
    <t>Nominaal</t>
  </si>
  <si>
    <t>Technisch</t>
  </si>
  <si>
    <t>Startstreepcorrectie</t>
  </si>
  <si>
    <t>Totaal</t>
  </si>
  <si>
    <t>Medische-specialistische zorg</t>
  </si>
  <si>
    <t>Huisartsen-/multidisciplinare zorg</t>
  </si>
  <si>
    <t>Curatieve geestelijke gezondheidszorg</t>
  </si>
  <si>
    <t>Wijkverpleging</t>
  </si>
  <si>
    <t>Groei als % van de actuele stand 2017</t>
  </si>
  <si>
    <t>Tabel Ontwikkeling uitgaven akkoordsectoren 2017-2018 (bedragen x € 1 miljoen)</t>
  </si>
  <si>
    <t>Kadertoets ( € mld)</t>
  </si>
  <si>
    <t>Rbg-eng</t>
  </si>
  <si>
    <t>SZA</t>
  </si>
  <si>
    <t>BKZ</t>
  </si>
  <si>
    <t>Tabel Onderschrijdingen van het BKZ 2013-2017 (bedragen x € 1 miljard)</t>
  </si>
  <si>
    <t>Door VWS geraamde premie</t>
  </si>
  <si>
    <t>Vastgestelde premie</t>
  </si>
  <si>
    <t>nnb</t>
  </si>
  <si>
    <t>Verschil</t>
  </si>
  <si>
    <t>Tabel De gemiddelde nominale premie (geraamd door VWS en vastgesteld door verzekeraars) (bedragen x 1 euro)</t>
  </si>
  <si>
    <t>Reële groei</t>
  </si>
  <si>
    <t>Tabel  Ontwikkeling van de BKZ (bedragen x € 1 miljard)</t>
  </si>
  <si>
    <t>Wet langdurige zorg (Wlz)</t>
  </si>
  <si>
    <t>Wmo (Gemeentefonds)</t>
  </si>
  <si>
    <t>Jeugdwet (Gemeentefonds)</t>
  </si>
  <si>
    <t>Overig begrotingsgefinancierd (VWS-begroting)</t>
  </si>
  <si>
    <t>Netto-Zvw-uitgaven</t>
  </si>
  <si>
    <t>Netto-Wlz-uitgaven</t>
  </si>
  <si>
    <t xml:space="preserve">Eerstelijnszorg </t>
  </si>
  <si>
    <t>Tweedelijnszorg</t>
  </si>
  <si>
    <t>Geneeskundige geestelijke gezondheidszorg</t>
  </si>
  <si>
    <t>Genees- en hulpmiddelen</t>
  </si>
  <si>
    <t>Overige Zvw-sectoren</t>
  </si>
  <si>
    <t>Bruto-Zvw-uitgaven begroting 2018</t>
  </si>
  <si>
    <t>Eigen betalingen Zvw</t>
  </si>
  <si>
    <t>Netto-Zvw-uitgaven begroting 2018</t>
  </si>
  <si>
    <t>Opbouw van de Zvw-uitgaven per sector (bedragen x € 1 miljard)</t>
  </si>
  <si>
    <t>Zorg in natura binnen contracteerruimte</t>
  </si>
  <si>
    <t>Persoonsgebonden budgetten</t>
  </si>
  <si>
    <t>Bruto-Wlz-uitgaven begroting 2018</t>
  </si>
  <si>
    <t>Eigen bijdrage Wlz</t>
  </si>
  <si>
    <t>Netto-Wlz-uitgaven begroting 2018</t>
  </si>
  <si>
    <t>Opbouw van de Wlz-uitgaven en -ontvangsten per sector (bedragen x € 1 miljard)</t>
  </si>
  <si>
    <t>Tabel Kwaliteitskader verpleeghuiszorg (bedragen x € 1 miljoen)</t>
  </si>
  <si>
    <t>Struc.</t>
  </si>
  <si>
    <t xml:space="preserve">Kwaliteitskader Verpleeghuiszorg </t>
  </si>
  <si>
    <t xml:space="preserve">Transitiekosten </t>
  </si>
  <si>
    <t>(arbeidsmarktbeleid en transitiekosten overig)</t>
  </si>
  <si>
    <t xml:space="preserve">Uitvoeringskosten </t>
  </si>
  <si>
    <t xml:space="preserve">Implementatiekosten </t>
  </si>
  <si>
    <t>Uitgaven ontwerpbegroting 2018</t>
  </si>
  <si>
    <t>Groei 2018</t>
  </si>
  <si>
    <t>Subtotaal</t>
  </si>
  <si>
    <t>Netto WLZ</t>
  </si>
  <si>
    <t>Volumegroei</t>
  </si>
  <si>
    <t>in %</t>
  </si>
  <si>
    <t>Netto Zvw</t>
  </si>
  <si>
    <t>bruto overige BKZ</t>
  </si>
  <si>
    <t>Netto-BKZ</t>
  </si>
  <si>
    <t>Netto-uitgaven stand OW 2018</t>
  </si>
  <si>
    <t>Nominaal OW 2016</t>
  </si>
  <si>
    <t>Nominaal OW 2017</t>
  </si>
  <si>
    <t>Nominaal OW 2018</t>
  </si>
  <si>
    <t>Netto Zvw-uitgaven gecorrigeerd voor nominaal</t>
  </si>
  <si>
    <t>Volume ontwikkeling</t>
  </si>
  <si>
    <t>Netto Wlz-uitgaven stand OW 2018</t>
  </si>
  <si>
    <t>Netto Wlz-uitgaven gecorrigeerd voor nominaal</t>
  </si>
  <si>
    <t>Overige BKZ-uitgaven</t>
  </si>
  <si>
    <t>Bruto-Wmo (gemeentefonds)</t>
  </si>
  <si>
    <t>Bruto-Jeugdwet (gemeentefonds)</t>
  </si>
  <si>
    <t>Bruto overige BKZ-uitgaven</t>
  </si>
  <si>
    <t>Netto overige BKZ-uitgaven stand OW 2018</t>
  </si>
  <si>
    <t>Nominaal H80/H81OW 2016</t>
  </si>
  <si>
    <t>Nominaal H80/H81OW 2017</t>
  </si>
  <si>
    <t>Nominaal H80/H81OW 2018</t>
  </si>
  <si>
    <t>Netto overige BKZ-uitgaven gecorrigeerd voor nominaal</t>
  </si>
  <si>
    <t>Totale BKZ-uitgaven</t>
  </si>
  <si>
    <t>Bruto BKZ-uitgaven</t>
  </si>
  <si>
    <t xml:space="preserve">Netto BKZ-uitgaven </t>
  </si>
  <si>
    <t>Netto BKZ-uitgaven gecorrigeerd voor nominaal</t>
  </si>
  <si>
    <t>Reële groei van de bruto Zorguitgaven</t>
  </si>
  <si>
    <t>Gemiddelde 2017-2021</t>
  </si>
  <si>
    <t>Tabel: Volumeontwikkeling Zorguitgaven (bedragen x € 1 miljoen)</t>
  </si>
  <si>
    <t>1.12.01.92</t>
  </si>
  <si>
    <t>Loon- en prijsbijstellingen</t>
  </si>
  <si>
    <t>1.12.01.95</t>
  </si>
  <si>
    <t>Nominaal Wmo en jeugd</t>
  </si>
  <si>
    <t>Totaal AWBZ</t>
  </si>
  <si>
    <t>1.11.01.92</t>
  </si>
  <si>
    <t>Loon-en prijsbijstelling</t>
  </si>
  <si>
    <t>Totaal ZVW</t>
  </si>
  <si>
    <t>Tabel: Volumeontwikkeling BKZ-uitgaven satnd Startnota(bedragen x € 1 miljoen)</t>
  </si>
  <si>
    <t>Loon- en prijsontwikkeling</t>
  </si>
  <si>
    <t>Bruto-Zvw-uitgaven</t>
  </si>
  <si>
    <t xml:space="preserve">Netto Wlz-uitgaven </t>
  </si>
  <si>
    <t>Bruto Zvw-uitgaven gecorrigeerd voor loon- en prijsontwikkeling</t>
  </si>
  <si>
    <t>Bruto Wlz-uitgaven gecorrigeerd voor loon- en prijsontwikkeling</t>
  </si>
  <si>
    <t>Bruto begrotingsgefinancierde Zorguitgaven</t>
  </si>
  <si>
    <t>Loon- en prijsontwikkeling H80/H81</t>
  </si>
  <si>
    <t>Bruto begrotingsgefinancierde zorguitgaven gecorrigeerd voor loon- en prijsontwikkeling</t>
  </si>
  <si>
    <t>Begrotingsgefinancierde Zorguitgaven</t>
  </si>
  <si>
    <t>Totale Zorguitgaven</t>
  </si>
  <si>
    <t>Bruto Zorguitgaven</t>
  </si>
  <si>
    <t xml:space="preserve">ontvangsten </t>
  </si>
  <si>
    <t xml:space="preserve">Netto Zorguitgaven </t>
  </si>
  <si>
    <t>Bruto Zorguitgaven gecorrigeerd voor loon- en prijsontwikkeling</t>
  </si>
  <si>
    <t>Groeiruimte</t>
  </si>
  <si>
    <t>Prijs bbp</t>
  </si>
  <si>
    <t>w.v. beleid</t>
  </si>
  <si>
    <t>Groei als gevolg van loon- en prijsontwikkeling</t>
  </si>
  <si>
    <t>Volumegroei (volume+beleid)</t>
  </si>
  <si>
    <t>w.v. onverdeelde groei</t>
  </si>
  <si>
    <t>Totale groei (nominale groei)</t>
  </si>
  <si>
    <t>Zorguitgaven en -ontvangsten actuele VWS-stand</t>
  </si>
  <si>
    <t xml:space="preserve">Zorgontvangsten </t>
  </si>
  <si>
    <t>Groei totale netto Zorguitgaven</t>
  </si>
  <si>
    <t>Nominale groei in % van de netto Zorguitgaven</t>
  </si>
  <si>
    <t>Reële groei van de netto Zorguitgaven</t>
  </si>
  <si>
    <t>Groei totale bruto Zorguitgaven</t>
  </si>
  <si>
    <t>Nominale groei in % van de bruto Zorguitgaven</t>
  </si>
  <si>
    <t>Nominale groei in % van de netto Zvw-uitgaven</t>
  </si>
  <si>
    <t>Reële groei van de netto Zvw-uitgaven</t>
  </si>
  <si>
    <t>Groei bruto Zvw-uitgaven</t>
  </si>
  <si>
    <t>Nominale groei in % van de bruto Zvw-uitgaven</t>
  </si>
  <si>
    <t>Reële groei van de bruto Zvw-uitgaven</t>
  </si>
  <si>
    <t>Groei netto AWBZ/Wlz-uitgaven</t>
  </si>
  <si>
    <t>Nominale groei in % van de netto AWBZ/Wlz-uitgaven</t>
  </si>
  <si>
    <t>Reële groei van de netto AWBZ/Wlz-uitgaven</t>
  </si>
  <si>
    <t>Groei bruto AWBZ/Wlz-uitgaven</t>
  </si>
  <si>
    <t>Nominale groei in % van de bruto AWBZ/Wlz-uitgaven</t>
  </si>
  <si>
    <t>Reële groei van de bruto AWBZ/Wlz-uitgaven</t>
  </si>
  <si>
    <t>Groei netto begrotingsgefinancierde Zorguitgaven</t>
  </si>
  <si>
    <t>Nominale groei in % van de netto begrotingsgefinancierde Zorguitgaven</t>
  </si>
  <si>
    <t>Reële groei van de netto begrotingsgefinancierde Zorguitgaven</t>
  </si>
  <si>
    <t>Groei bruto begrotingsgefinancierde Zoruitgaven</t>
  </si>
  <si>
    <t>Tabel: Groeontwikkeling Zorguitgaven stand ontwerpbegroting 2019 (bedragen x € 1 miljoen)</t>
  </si>
  <si>
    <t>Netto-uitgaven Zvw</t>
  </si>
  <si>
    <t>Netto-uitgaven AWBZ/Wlz</t>
  </si>
  <si>
    <r>
      <t>1</t>
    </r>
    <r>
      <rPr>
        <i/>
        <sz val="8"/>
        <color indexed="8"/>
        <rFont val="Verdana"/>
        <family val="2"/>
      </rPr>
      <t xml:space="preserve"> Exclusief de eenmalige stimuleringsimpuls voor de bouw uit het aanvullend coalitieakkoord Balkenende IV (€ 320 miljoen) die niet aan de Zorguitgaven is toegerekend.</t>
    </r>
  </si>
  <si>
    <t>* Cijfers 1996 t/m 2015 zijn definitief</t>
  </si>
  <si>
    <t>2007 3</t>
  </si>
  <si>
    <t>2010 1</t>
  </si>
  <si>
    <t>2015 2</t>
  </si>
  <si>
    <t>Tabel 2 Groei (netto en bruto) van de totale Zorguitgaven 1997-2028</t>
  </si>
  <si>
    <t>Tabel 3 Groei (netto en bruto) van de Zvw-uitagven 1997-2028</t>
  </si>
  <si>
    <t>Tabel 4 Groei (netto en bruto) van de AWBZ/Wlz-uitgaven 1997-2028</t>
  </si>
  <si>
    <t>Tabel 5 Groei (netto en bruto) van de begrotingsgefinancierde zorguitgaven 1997-2028</t>
  </si>
  <si>
    <t>Tabel 1 Ontwikkeling van de Zorguitgaven en -ontvangsten 1996-2028 (bedragen x € 1 miljoen)</t>
  </si>
  <si>
    <t>Bruto beschermd wonen (gemeentefonds)</t>
  </si>
  <si>
    <t>Bruto overig begrotingsgefinancierd (VWS-begroting en aanvullende post Financiën)</t>
  </si>
  <si>
    <t>Overzicht 1 Historische groeiontwikkeling van de zorguitgaven (niet gecorrigeerd voor overhevelingen) stand ontwerpbegroting 2024</t>
  </si>
  <si>
    <t>Tabel 1 Ontwikkeling van de zorguitgaven en -ontvangsten 1996-2028</t>
  </si>
  <si>
    <t>Tabel 2 Groei (netto en bruto) van de totale zorguitgaven 1997-2028</t>
  </si>
  <si>
    <t>Tabel 5 Groei (netto en bruto) van de begrotingsgefinancierde-zorguitgaven 1997-2028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</si>
</sst>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€&quot;\ #,##0;&quot;€&quot;\ \-#,##0"/>
    <numFmt numFmtId="43" formatCode="_ * #,##0.00_ ;_ * \-#,##0.00_ ;_ * &quot;-&quot;??_ ;_ @_ "/>
    <numFmt numFmtId="164" formatCode="&quot;fl&quot;\ #,##0.00_-;&quot;fl&quot;\ #,##0.00\-"/>
    <numFmt numFmtId="165" formatCode="_-[$€]\ * #,##0.00_-;_-[$€]\ * #,##0.00\-;_-[$€]\ * &quot;-&quot;??_-;_-@_-"/>
    <numFmt numFmtId="166" formatCode="#,##0_ ;\-#,##0\ "/>
    <numFmt numFmtId="167" formatCode="_-* #,##0.00_-;_-* #,##0.00\-;_-* &quot;-&quot;??_-;_-@_-"/>
    <numFmt numFmtId="168" formatCode="&quot;fl&quot;\ #,##0_-;&quot;fl&quot;\ #,##0\-"/>
    <numFmt numFmtId="169" formatCode="0.0%"/>
    <numFmt numFmtId="170" formatCode="0.0"/>
    <numFmt numFmtId="171" formatCode="#,##0.0"/>
    <numFmt numFmtId="172" formatCode="#,##0.000"/>
    <numFmt numFmtId="173" formatCode="0_)"/>
    <numFmt numFmtId="174" formatCode="_-&quot;€&quot;\ * #,##0.00_-;_-&quot;€&quot;\ * \-#,##0.00;_-&quot;€&quot;* #0_-;_-@_-"/>
    <numFmt numFmtId="175" formatCode="_(* #,##0.00_);_(* \(#,##0.00\);_(* &quot;-&quot;??_);_(@_)"/>
  </numFmts>
  <fonts count="5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9"/>
      <color indexed="8"/>
      <name val="Verdana"/>
      <family val="2"/>
    </font>
    <font>
      <sz val="8"/>
      <name val="Verdana"/>
      <family val="2"/>
    </font>
    <font>
      <b/>
      <i/>
      <sz val="8"/>
      <name val="Verdana"/>
      <family val="2"/>
    </font>
    <font>
      <b/>
      <sz val="8"/>
      <name val="Verdana"/>
      <family val="2"/>
    </font>
    <font>
      <sz val="6.5"/>
      <name val="Univers"/>
      <family val="2"/>
    </font>
    <font>
      <b/>
      <sz val="8"/>
      <color indexed="8"/>
      <name val="Verdana"/>
      <family val="2"/>
    </font>
    <font>
      <i/>
      <sz val="8"/>
      <color indexed="8"/>
      <name val="Verdana"/>
      <family val="2"/>
    </font>
    <font>
      <i/>
      <sz val="8"/>
      <name val="Verdana"/>
      <family val="2"/>
    </font>
    <font>
      <sz val="8"/>
      <color indexed="8"/>
      <name val="Verdana"/>
      <family val="2"/>
    </font>
    <font>
      <sz val="8"/>
      <name val="Arial"/>
      <family val="2"/>
    </font>
    <font>
      <b/>
      <sz val="10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Univers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sz val="8"/>
      <color rgb="FFFF0000"/>
      <name val="Verdana"/>
      <family val="2"/>
    </font>
    <font>
      <sz val="8"/>
      <color theme="0"/>
      <name val="Verdana"/>
      <family val="2"/>
    </font>
    <font>
      <sz val="11"/>
      <name val="Calibri"/>
      <family val="2"/>
      <scheme val="minor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sz val="9"/>
      <color rgb="FF000000"/>
      <name val="Verdana"/>
      <family val="2"/>
    </font>
    <font>
      <b/>
      <sz val="8"/>
      <color rgb="FFFFFFFF"/>
      <name val="Verdana"/>
      <family val="2"/>
    </font>
    <font>
      <i/>
      <sz val="8"/>
      <color rgb="FF000000"/>
      <name val="Verdana"/>
      <family val="2"/>
    </font>
    <font>
      <b/>
      <sz val="10"/>
      <color rgb="FFFFFFFF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i/>
      <sz val="11"/>
      <color theme="1"/>
      <name val="Calibri"/>
      <family val="2"/>
      <scheme val="minor"/>
    </font>
    <font>
      <i/>
      <sz val="10"/>
      <color rgb="FF000000"/>
      <name val="Verdana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8"/>
      <color rgb="FFFF0000"/>
      <name val="Verdana"/>
      <family val="2"/>
    </font>
    <font>
      <i/>
      <vertAlign val="superscript"/>
      <sz val="8"/>
      <color rgb="FF000000"/>
      <name val="Verdana"/>
      <family val="2"/>
    </font>
    <font>
      <i/>
      <sz val="8"/>
      <color theme="1"/>
      <name val="Verdana"/>
      <family val="2"/>
    </font>
    <font>
      <b/>
      <sz val="8"/>
      <color theme="0"/>
      <name val="Verdana"/>
      <family val="2"/>
    </font>
    <font>
      <b/>
      <sz val="9"/>
      <color theme="0"/>
      <name val="Verdana"/>
      <family val="2"/>
    </font>
    <font>
      <sz val="8"/>
      <name val="Calibri"/>
      <family val="2"/>
      <scheme val="minor"/>
    </font>
    <font>
      <sz val="10"/>
      <name val="Univers"/>
      <family val="2"/>
    </font>
    <font>
      <b/>
      <sz val="12"/>
      <color theme="1"/>
      <name val="Verdana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0000"/>
        <bgColor indexed="64"/>
      </patternFill>
    </fill>
  </fills>
  <borders count="17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0"/>
      </top>
      <bottom style="double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1">
    <xf numFmtId="0" fontId="0" fillId="0" borderId="0"/>
    <xf numFmtId="4" fontId="1" fillId="0" borderId="0" applyProtection="0"/>
    <xf numFmtId="4" fontId="1" fillId="0" borderId="0" applyProtection="0"/>
    <xf numFmtId="4" fontId="1" fillId="0" borderId="0" applyProtection="0"/>
    <xf numFmtId="164" fontId="1" fillId="0" borderId="0" applyProtection="0"/>
    <xf numFmtId="164" fontId="1" fillId="0" borderId="0" applyProtection="0"/>
    <xf numFmtId="164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2" fontId="1" fillId="0" borderId="0" applyProtection="0"/>
    <xf numFmtId="2" fontId="1" fillId="0" borderId="0" applyProtection="0"/>
    <xf numFmtId="2" fontId="1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3" fillId="0" borderId="0" applyNumberFormat="0" applyFont="0" applyFill="0" applyAlignment="0" applyProtection="0"/>
    <xf numFmtId="0" fontId="3" fillId="0" borderId="0" applyNumberFormat="0" applyFont="0" applyFill="0" applyAlignment="0" applyProtection="0"/>
    <xf numFmtId="0" fontId="3" fillId="0" borderId="0" applyNumberFormat="0" applyFont="0" applyFill="0" applyAlignment="0" applyProtection="0"/>
    <xf numFmtId="0" fontId="4" fillId="0" borderId="0" applyNumberFormat="0" applyFont="0" applyFill="0" applyAlignment="0" applyProtection="0"/>
    <xf numFmtId="0" fontId="4" fillId="0" borderId="0" applyNumberFormat="0" applyFont="0" applyFill="0" applyAlignment="0" applyProtection="0"/>
    <xf numFmtId="0" fontId="4" fillId="0" borderId="0" applyNumberFormat="0" applyFont="0" applyFill="0" applyAlignment="0" applyProtection="0"/>
    <xf numFmtId="0" fontId="1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2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20" fillId="3" borderId="16" applyNumberFormat="0" applyFont="0" applyAlignment="0" applyProtection="0"/>
    <xf numFmtId="0" fontId="20" fillId="3" borderId="16" applyNumberFormat="0" applyFont="0" applyAlignment="0" applyProtection="0"/>
    <xf numFmtId="0" fontId="20" fillId="3" borderId="16" applyNumberFormat="0" applyFont="0" applyAlignment="0" applyProtection="0"/>
    <xf numFmtId="0" fontId="20" fillId="3" borderId="16" applyNumberFormat="0" applyFont="0" applyAlignment="0" applyProtection="0"/>
    <xf numFmtId="0" fontId="20" fillId="3" borderId="16" applyNumberFormat="0" applyFont="0" applyAlignment="0" applyProtection="0"/>
    <xf numFmtId="0" fontId="20" fillId="3" borderId="16" applyNumberFormat="0" applyFont="0" applyAlignment="0" applyProtection="0"/>
    <xf numFmtId="0" fontId="20" fillId="3" borderId="16" applyNumberFormat="0" applyFont="0" applyAlignment="0" applyProtection="0"/>
    <xf numFmtId="0" fontId="20" fillId="3" borderId="16" applyNumberFormat="0" applyFont="0" applyAlignment="0" applyProtection="0"/>
    <xf numFmtId="0" fontId="20" fillId="3" borderId="16" applyNumberFormat="0" applyFont="0" applyAlignment="0" applyProtection="0"/>
    <xf numFmtId="0" fontId="20" fillId="3" borderId="16" applyNumberFormat="0" applyFont="0" applyAlignment="0" applyProtection="0"/>
    <xf numFmtId="0" fontId="20" fillId="3" borderId="16" applyNumberFormat="0" applyFont="0" applyAlignment="0" applyProtection="0"/>
    <xf numFmtId="0" fontId="20" fillId="3" borderId="16" applyNumberFormat="0" applyFont="0" applyAlignment="0" applyProtection="0"/>
    <xf numFmtId="0" fontId="20" fillId="3" borderId="16" applyNumberFormat="0" applyFont="0" applyAlignment="0" applyProtection="0"/>
    <xf numFmtId="0" fontId="20" fillId="3" borderId="16" applyNumberFormat="0" applyFont="0" applyAlignment="0" applyProtection="0"/>
    <xf numFmtId="0" fontId="20" fillId="3" borderId="16" applyNumberFormat="0" applyFont="0" applyAlignment="0" applyProtection="0"/>
    <xf numFmtId="0" fontId="20" fillId="3" borderId="16" applyNumberFormat="0" applyFont="0" applyAlignment="0" applyProtection="0"/>
    <xf numFmtId="0" fontId="20" fillId="3" borderId="16" applyNumberFormat="0" applyFont="0" applyAlignment="0" applyProtection="0"/>
    <xf numFmtId="0" fontId="20" fillId="3" borderId="16" applyNumberFormat="0" applyFont="0" applyAlignment="0" applyProtection="0"/>
    <xf numFmtId="0" fontId="20" fillId="3" borderId="16" applyNumberFormat="0" applyFont="0" applyAlignment="0" applyProtection="0"/>
    <xf numFmtId="0" fontId="20" fillId="3" borderId="16" applyNumberFormat="0" applyFont="0" applyAlignment="0" applyProtection="0"/>
    <xf numFmtId="0" fontId="20" fillId="3" borderId="16" applyNumberFormat="0" applyFont="0" applyAlignment="0" applyProtection="0"/>
    <xf numFmtId="0" fontId="20" fillId="3" borderId="16" applyNumberFormat="0" applyFont="0" applyAlignment="0" applyProtection="0"/>
    <xf numFmtId="0" fontId="20" fillId="3" borderId="16" applyNumberFormat="0" applyFont="0" applyAlignment="0" applyProtection="0"/>
    <xf numFmtId="0" fontId="20" fillId="3" borderId="16" applyNumberFormat="0" applyFont="0" applyAlignment="0" applyProtection="0"/>
    <xf numFmtId="0" fontId="20" fillId="3" borderId="16" applyNumberFormat="0" applyFont="0" applyAlignment="0" applyProtection="0"/>
    <xf numFmtId="0" fontId="20" fillId="3" borderId="16" applyNumberFormat="0" applyFont="0" applyAlignment="0" applyProtection="0"/>
    <xf numFmtId="0" fontId="20" fillId="3" borderId="16" applyNumberFormat="0" applyFont="0" applyAlignment="0" applyProtection="0"/>
    <xf numFmtId="0" fontId="20" fillId="3" borderId="16" applyNumberFormat="0" applyFont="0" applyAlignment="0" applyProtection="0"/>
    <xf numFmtId="0" fontId="20" fillId="3" borderId="16" applyNumberFormat="0" applyFont="0" applyAlignment="0" applyProtection="0"/>
    <xf numFmtId="0" fontId="20" fillId="3" borderId="16" applyNumberFormat="0" applyFont="0" applyAlignment="0" applyProtection="0"/>
    <xf numFmtId="0" fontId="20" fillId="3" borderId="16" applyNumberFormat="0" applyFont="0" applyAlignment="0" applyProtection="0"/>
    <xf numFmtId="0" fontId="20" fillId="3" borderId="16" applyNumberFormat="0" applyFont="0" applyAlignment="0" applyProtection="0"/>
    <xf numFmtId="0" fontId="20" fillId="3" borderId="16" applyNumberFormat="0" applyFont="0" applyAlignment="0" applyProtection="0"/>
    <xf numFmtId="0" fontId="20" fillId="3" borderId="16" applyNumberFormat="0" applyFont="0" applyAlignment="0" applyProtection="0"/>
    <xf numFmtId="0" fontId="20" fillId="3" borderId="16" applyNumberFormat="0" applyFont="0" applyAlignment="0" applyProtection="0"/>
    <xf numFmtId="0" fontId="20" fillId="3" borderId="16" applyNumberFormat="0" applyFont="0" applyAlignment="0" applyProtection="0"/>
    <xf numFmtId="0" fontId="20" fillId="3" borderId="16" applyNumberFormat="0" applyFont="0" applyAlignment="0" applyProtection="0"/>
    <xf numFmtId="0" fontId="20" fillId="3" borderId="16" applyNumberFormat="0" applyFont="0" applyAlignment="0" applyProtection="0"/>
    <xf numFmtId="10" fontId="1" fillId="0" borderId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1" fillId="0" borderId="0" applyProtection="0"/>
    <xf numFmtId="10" fontId="1" fillId="0" borderId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73" fontId="10" fillId="0" borderId="0"/>
    <xf numFmtId="0" fontId="2" fillId="0" borderId="1" applyNumberFormat="0" applyFont="0" applyBorder="0" applyAlignment="0" applyProtection="0"/>
    <xf numFmtId="0" fontId="2" fillId="0" borderId="1" applyNumberFormat="0" applyFont="0" applyBorder="0" applyAlignment="0" applyProtection="0"/>
    <xf numFmtId="0" fontId="2" fillId="0" borderId="1" applyNumberFormat="0" applyFont="0" applyBorder="0" applyAlignment="0" applyProtection="0"/>
    <xf numFmtId="0" fontId="1" fillId="0" borderId="2" applyProtection="0"/>
    <xf numFmtId="0" fontId="1" fillId="0" borderId="2" applyProtection="0"/>
    <xf numFmtId="0" fontId="1" fillId="0" borderId="2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170" fontId="2" fillId="2" borderId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48" fillId="0" borderId="0"/>
    <xf numFmtId="0" fontId="48" fillId="0" borderId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</cellStyleXfs>
  <cellXfs count="305">
    <xf numFmtId="0" fontId="0" fillId="0" borderId="0" xfId="0"/>
    <xf numFmtId="0" fontId="7" fillId="4" borderId="3" xfId="0" applyFont="1" applyFill="1" applyBorder="1"/>
    <xf numFmtId="0" fontId="7" fillId="4" borderId="3" xfId="0" applyFont="1" applyFill="1" applyBorder="1" applyAlignment="1">
      <alignment horizontal="right"/>
    </xf>
    <xf numFmtId="0" fontId="8" fillId="4" borderId="4" xfId="0" applyFont="1" applyFill="1" applyBorder="1" applyAlignment="1">
      <alignment wrapText="1"/>
    </xf>
    <xf numFmtId="3" fontId="7" fillId="4" borderId="4" xfId="31" applyNumberFormat="1" applyFont="1" applyFill="1" applyBorder="1" applyAlignment="1">
      <alignment horizontal="right"/>
    </xf>
    <xf numFmtId="0" fontId="9" fillId="4" borderId="0" xfId="0" applyFont="1" applyFill="1" applyBorder="1"/>
    <xf numFmtId="3" fontId="7" fillId="4" borderId="0" xfId="31" applyNumberFormat="1" applyFont="1" applyFill="1" applyBorder="1" applyAlignment="1">
      <alignment horizontal="right"/>
    </xf>
    <xf numFmtId="3" fontId="25" fillId="4" borderId="0" xfId="31" applyNumberFormat="1" applyFont="1" applyFill="1" applyBorder="1"/>
    <xf numFmtId="49" fontId="7" fillId="4" borderId="0" xfId="0" applyNumberFormat="1" applyFont="1" applyFill="1" applyBorder="1"/>
    <xf numFmtId="3" fontId="25" fillId="4" borderId="0" xfId="0" applyNumberFormat="1" applyFont="1" applyFill="1"/>
    <xf numFmtId="49" fontId="7" fillId="4" borderId="4" xfId="0" applyNumberFormat="1" applyFont="1" applyFill="1" applyBorder="1"/>
    <xf numFmtId="3" fontId="7" fillId="4" borderId="4" xfId="0" applyNumberFormat="1" applyFont="1" applyFill="1" applyBorder="1"/>
    <xf numFmtId="3" fontId="25" fillId="4" borderId="4" xfId="0" applyNumberFormat="1" applyFont="1" applyFill="1" applyBorder="1"/>
    <xf numFmtId="0" fontId="9" fillId="4" borderId="0" xfId="0" applyFont="1" applyFill="1" applyBorder="1" applyAlignment="1">
      <alignment wrapText="1"/>
    </xf>
    <xf numFmtId="49" fontId="9" fillId="4" borderId="0" xfId="0" applyNumberFormat="1" applyFont="1" applyFill="1" applyBorder="1" applyAlignment="1">
      <alignment wrapText="1"/>
    </xf>
    <xf numFmtId="49" fontId="9" fillId="4" borderId="0" xfId="0" applyNumberFormat="1" applyFont="1" applyFill="1" applyBorder="1"/>
    <xf numFmtId="0" fontId="7" fillId="4" borderId="0" xfId="0" applyFont="1" applyFill="1" applyBorder="1"/>
    <xf numFmtId="0" fontId="9" fillId="4" borderId="4" xfId="0" applyFont="1" applyFill="1" applyBorder="1"/>
    <xf numFmtId="3" fontId="9" fillId="4" borderId="4" xfId="0" applyNumberFormat="1" applyFont="1" applyFill="1" applyBorder="1"/>
    <xf numFmtId="169" fontId="25" fillId="0" borderId="0" xfId="458" applyNumberFormat="1" applyFont="1" applyFill="1" applyBorder="1"/>
    <xf numFmtId="169" fontId="25" fillId="0" borderId="0" xfId="458" applyNumberFormat="1" applyFont="1"/>
    <xf numFmtId="169" fontId="25" fillId="0" borderId="0" xfId="0" applyNumberFormat="1" applyFont="1"/>
    <xf numFmtId="0" fontId="26" fillId="4" borderId="5" xfId="0" applyFont="1" applyFill="1" applyBorder="1"/>
    <xf numFmtId="3" fontId="26" fillId="4" borderId="5" xfId="0" applyNumberFormat="1" applyFont="1" applyFill="1" applyBorder="1"/>
    <xf numFmtId="169" fontId="25" fillId="4" borderId="0" xfId="458" applyNumberFormat="1" applyFont="1" applyFill="1" applyBorder="1"/>
    <xf numFmtId="169" fontId="25" fillId="4" borderId="0" xfId="458" applyNumberFormat="1" applyFont="1" applyFill="1"/>
    <xf numFmtId="0" fontId="25" fillId="4" borderId="3" xfId="0" applyFont="1" applyFill="1" applyBorder="1"/>
    <xf numFmtId="0" fontId="0" fillId="0" borderId="0" xfId="0" applyBorder="1"/>
    <xf numFmtId="0" fontId="27" fillId="4" borderId="3" xfId="0" applyFont="1" applyFill="1" applyBorder="1"/>
    <xf numFmtId="169" fontId="27" fillId="4" borderId="3" xfId="0" applyNumberFormat="1" applyFont="1" applyFill="1" applyBorder="1"/>
    <xf numFmtId="0" fontId="0" fillId="0" borderId="0" xfId="0" applyFill="1"/>
    <xf numFmtId="0" fontId="25" fillId="4" borderId="0" xfId="0" applyFont="1" applyFill="1"/>
    <xf numFmtId="169" fontId="27" fillId="4" borderId="0" xfId="458" applyNumberFormat="1" applyFont="1" applyFill="1" applyBorder="1"/>
    <xf numFmtId="49" fontId="7" fillId="4" borderId="0" xfId="0" applyNumberFormat="1" applyFont="1" applyFill="1" applyBorder="1" applyAlignment="1">
      <alignment wrapText="1"/>
    </xf>
    <xf numFmtId="3" fontId="25" fillId="4" borderId="4" xfId="31" applyNumberFormat="1" applyFont="1" applyFill="1" applyBorder="1"/>
    <xf numFmtId="0" fontId="7" fillId="5" borderId="3" xfId="0" applyFont="1" applyFill="1" applyBorder="1" applyAlignment="1">
      <alignment horizontal="right"/>
    </xf>
    <xf numFmtId="3" fontId="7" fillId="5" borderId="4" xfId="31" applyNumberFormat="1" applyFont="1" applyFill="1" applyBorder="1" applyAlignment="1">
      <alignment horizontal="right"/>
    </xf>
    <xf numFmtId="3" fontId="7" fillId="5" borderId="0" xfId="31" applyNumberFormat="1" applyFont="1" applyFill="1" applyBorder="1" applyAlignment="1">
      <alignment horizontal="right"/>
    </xf>
    <xf numFmtId="0" fontId="25" fillId="5" borderId="0" xfId="0" applyFont="1" applyFill="1"/>
    <xf numFmtId="171" fontId="7" fillId="5" borderId="0" xfId="31" applyNumberFormat="1" applyFont="1" applyFill="1" applyBorder="1" applyAlignment="1">
      <alignment horizontal="right"/>
    </xf>
    <xf numFmtId="3" fontId="25" fillId="5" borderId="4" xfId="0" applyNumberFormat="1" applyFont="1" applyFill="1" applyBorder="1"/>
    <xf numFmtId="3" fontId="25" fillId="5" borderId="0" xfId="0" applyNumberFormat="1" applyFont="1" applyFill="1"/>
    <xf numFmtId="3" fontId="9" fillId="5" borderId="4" xfId="0" applyNumberFormat="1" applyFont="1" applyFill="1" applyBorder="1"/>
    <xf numFmtId="10" fontId="27" fillId="4" borderId="0" xfId="458" applyNumberFormat="1" applyFont="1" applyFill="1" applyBorder="1"/>
    <xf numFmtId="0" fontId="21" fillId="4" borderId="3" xfId="0" applyFont="1" applyFill="1" applyBorder="1" applyAlignment="1">
      <alignment vertical="center" wrapText="1"/>
    </xf>
    <xf numFmtId="0" fontId="0" fillId="4" borderId="3" xfId="0" applyFill="1" applyBorder="1" applyAlignment="1">
      <alignment wrapText="1"/>
    </xf>
    <xf numFmtId="0" fontId="29" fillId="4" borderId="3" xfId="0" applyFont="1" applyFill="1" applyBorder="1" applyAlignment="1">
      <alignment vertical="center" wrapText="1"/>
    </xf>
    <xf numFmtId="0" fontId="0" fillId="4" borderId="0" xfId="0" applyFill="1"/>
    <xf numFmtId="3" fontId="0" fillId="4" borderId="0" xfId="0" applyNumberFormat="1" applyFill="1"/>
    <xf numFmtId="0" fontId="0" fillId="4" borderId="4" xfId="0" applyFill="1" applyBorder="1"/>
    <xf numFmtId="3" fontId="0" fillId="4" borderId="4" xfId="0" applyNumberFormat="1" applyFill="1" applyBorder="1"/>
    <xf numFmtId="0" fontId="0" fillId="4" borderId="3" xfId="0" applyFill="1" applyBorder="1"/>
    <xf numFmtId="3" fontId="0" fillId="4" borderId="3" xfId="0" applyNumberFormat="1" applyFill="1" applyBorder="1"/>
    <xf numFmtId="9" fontId="0" fillId="4" borderId="3" xfId="0" applyNumberFormat="1" applyFill="1" applyBorder="1"/>
    <xf numFmtId="0" fontId="30" fillId="4" borderId="6" xfId="0" applyFont="1" applyFill="1" applyBorder="1"/>
    <xf numFmtId="0" fontId="31" fillId="4" borderId="7" xfId="0" applyFont="1" applyFill="1" applyBorder="1"/>
    <xf numFmtId="0" fontId="31" fillId="4" borderId="8" xfId="0" applyFont="1" applyFill="1" applyBorder="1"/>
    <xf numFmtId="0" fontId="31" fillId="4" borderId="3" xfId="0" applyFont="1" applyFill="1" applyBorder="1" applyAlignment="1">
      <alignment horizontal="right"/>
    </xf>
    <xf numFmtId="0" fontId="31" fillId="4" borderId="9" xfId="0" applyFont="1" applyFill="1" applyBorder="1" applyAlignment="1">
      <alignment horizontal="right"/>
    </xf>
    <xf numFmtId="0" fontId="30" fillId="4" borderId="8" xfId="0" applyFont="1" applyFill="1" applyBorder="1"/>
    <xf numFmtId="171" fontId="30" fillId="4" borderId="0" xfId="0" applyNumberFormat="1" applyFont="1" applyFill="1" applyAlignment="1">
      <alignment horizontal="right"/>
    </xf>
    <xf numFmtId="171" fontId="30" fillId="4" borderId="10" xfId="0" applyNumberFormat="1" applyFont="1" applyFill="1" applyBorder="1" applyAlignment="1">
      <alignment horizontal="right"/>
    </xf>
    <xf numFmtId="171" fontId="31" fillId="4" borderId="4" xfId="0" applyNumberFormat="1" applyFont="1" applyFill="1" applyBorder="1" applyAlignment="1">
      <alignment horizontal="right"/>
    </xf>
    <xf numFmtId="171" fontId="31" fillId="4" borderId="11" xfId="0" applyNumberFormat="1" applyFont="1" applyFill="1" applyBorder="1" applyAlignment="1">
      <alignment horizontal="right"/>
    </xf>
    <xf numFmtId="171" fontId="30" fillId="4" borderId="3" xfId="0" applyNumberFormat="1" applyFont="1" applyFill="1" applyBorder="1" applyAlignment="1">
      <alignment horizontal="right"/>
    </xf>
    <xf numFmtId="171" fontId="30" fillId="4" borderId="9" xfId="0" applyNumberFormat="1" applyFont="1" applyFill="1" applyBorder="1" applyAlignment="1">
      <alignment horizontal="right"/>
    </xf>
    <xf numFmtId="0" fontId="32" fillId="0" borderId="0" xfId="0" applyFont="1" applyAlignment="1">
      <alignment horizontal="left" indent="3"/>
    </xf>
    <xf numFmtId="0" fontId="30" fillId="0" borderId="0" xfId="0" applyFont="1" applyFill="1" applyBorder="1"/>
    <xf numFmtId="171" fontId="30" fillId="0" borderId="0" xfId="0" applyNumberFormat="1" applyFont="1" applyFill="1" applyBorder="1" applyAlignment="1">
      <alignment horizontal="right"/>
    </xf>
    <xf numFmtId="0" fontId="31" fillId="4" borderId="12" xfId="0" applyFont="1" applyFill="1" applyBorder="1" applyAlignment="1">
      <alignment vertical="top" wrapText="1"/>
    </xf>
    <xf numFmtId="0" fontId="30" fillId="4" borderId="12" xfId="0" applyFont="1" applyFill="1" applyBorder="1" applyAlignment="1">
      <alignment horizontal="left" vertical="top" wrapText="1"/>
    </xf>
    <xf numFmtId="3" fontId="30" fillId="4" borderId="12" xfId="0" applyNumberFormat="1" applyFont="1" applyFill="1" applyBorder="1" applyAlignment="1">
      <alignment horizontal="right" vertical="top" wrapText="1"/>
    </xf>
    <xf numFmtId="0" fontId="31" fillId="4" borderId="12" xfId="0" applyFont="1" applyFill="1" applyBorder="1" applyAlignment="1">
      <alignment vertical="center" wrapText="1"/>
    </xf>
    <xf numFmtId="171" fontId="7" fillId="4" borderId="0" xfId="31" applyNumberFormat="1" applyFont="1" applyFill="1" applyBorder="1" applyAlignment="1">
      <alignment horizontal="right"/>
    </xf>
    <xf numFmtId="171" fontId="7" fillId="4" borderId="4" xfId="31" applyNumberFormat="1" applyFont="1" applyFill="1" applyBorder="1" applyAlignment="1">
      <alignment horizontal="right"/>
    </xf>
    <xf numFmtId="171" fontId="7" fillId="4" borderId="0" xfId="0" applyNumberFormat="1" applyFont="1" applyFill="1" applyBorder="1"/>
    <xf numFmtId="171" fontId="7" fillId="4" borderId="4" xfId="0" applyNumberFormat="1" applyFont="1" applyFill="1" applyBorder="1"/>
    <xf numFmtId="49" fontId="9" fillId="4" borderId="4" xfId="0" applyNumberFormat="1" applyFont="1" applyFill="1" applyBorder="1"/>
    <xf numFmtId="171" fontId="25" fillId="4" borderId="0" xfId="0" applyNumberFormat="1" applyFont="1" applyFill="1"/>
    <xf numFmtId="171" fontId="25" fillId="4" borderId="4" xfId="0" applyNumberFormat="1" applyFont="1" applyFill="1" applyBorder="1"/>
    <xf numFmtId="171" fontId="25" fillId="4" borderId="3" xfId="0" applyNumberFormat="1" applyFont="1" applyFill="1" applyBorder="1"/>
    <xf numFmtId="49" fontId="9" fillId="4" borderId="3" xfId="0" applyNumberFormat="1" applyFont="1" applyFill="1" applyBorder="1"/>
    <xf numFmtId="0" fontId="30" fillId="6" borderId="0" xfId="0" applyFont="1" applyFill="1"/>
    <xf numFmtId="0" fontId="31" fillId="6" borderId="13" xfId="0" applyFont="1" applyFill="1" applyBorder="1"/>
    <xf numFmtId="0" fontId="33" fillId="0" borderId="0" xfId="0" applyFont="1" applyFill="1" applyBorder="1" applyAlignment="1"/>
    <xf numFmtId="0" fontId="33" fillId="6" borderId="3" xfId="0" applyFont="1" applyFill="1" applyBorder="1"/>
    <xf numFmtId="0" fontId="31" fillId="6" borderId="3" xfId="0" applyFont="1" applyFill="1" applyBorder="1" applyAlignment="1">
      <alignment horizontal="right"/>
    </xf>
    <xf numFmtId="0" fontId="31" fillId="6" borderId="3" xfId="0" applyFont="1" applyFill="1" applyBorder="1"/>
    <xf numFmtId="171" fontId="30" fillId="6" borderId="0" xfId="0" applyNumberFormat="1" applyFont="1" applyFill="1" applyAlignment="1">
      <alignment horizontal="right"/>
    </xf>
    <xf numFmtId="171" fontId="31" fillId="6" borderId="3" xfId="0" applyNumberFormat="1" applyFont="1" applyFill="1" applyBorder="1" applyAlignment="1">
      <alignment horizontal="right"/>
    </xf>
    <xf numFmtId="0" fontId="30" fillId="6" borderId="14" xfId="0" applyFont="1" applyFill="1" applyBorder="1"/>
    <xf numFmtId="0" fontId="30" fillId="6" borderId="14" xfId="0" applyFont="1" applyFill="1" applyBorder="1" applyAlignment="1">
      <alignment horizontal="right"/>
    </xf>
    <xf numFmtId="0" fontId="30" fillId="6" borderId="14" xfId="0" applyFont="1" applyFill="1" applyBorder="1" applyAlignment="1">
      <alignment horizontal="right" wrapText="1"/>
    </xf>
    <xf numFmtId="0" fontId="31" fillId="6" borderId="0" xfId="0" applyFont="1" applyFill="1" applyAlignment="1">
      <alignment wrapText="1"/>
    </xf>
    <xf numFmtId="0" fontId="34" fillId="6" borderId="0" xfId="0" applyFont="1" applyFill="1" applyAlignment="1">
      <alignment wrapText="1"/>
    </xf>
    <xf numFmtId="0" fontId="31" fillId="6" borderId="0" xfId="0" applyFont="1" applyFill="1"/>
    <xf numFmtId="3" fontId="30" fillId="6" borderId="0" xfId="0" applyNumberFormat="1" applyFont="1" applyFill="1" applyAlignment="1">
      <alignment horizontal="right"/>
    </xf>
    <xf numFmtId="3" fontId="30" fillId="6" borderId="0" xfId="0" applyNumberFormat="1" applyFont="1" applyFill="1" applyAlignment="1">
      <alignment horizontal="right" wrapText="1"/>
    </xf>
    <xf numFmtId="3" fontId="0" fillId="6" borderId="0" xfId="0" applyNumberFormat="1" applyFont="1" applyFill="1"/>
    <xf numFmtId="3" fontId="0" fillId="6" borderId="0" xfId="0" applyNumberFormat="1" applyFont="1" applyFill="1" applyAlignment="1">
      <alignment wrapText="1"/>
    </xf>
    <xf numFmtId="3" fontId="30" fillId="6" borderId="13" xfId="0" applyNumberFormat="1" applyFont="1" applyFill="1" applyBorder="1" applyAlignment="1">
      <alignment horizontal="right"/>
    </xf>
    <xf numFmtId="0" fontId="35" fillId="6" borderId="3" xfId="0" applyFont="1" applyFill="1" applyBorder="1"/>
    <xf numFmtId="0" fontId="36" fillId="6" borderId="3" xfId="0" applyFont="1" applyFill="1" applyBorder="1" applyAlignment="1">
      <alignment horizontal="right"/>
    </xf>
    <xf numFmtId="0" fontId="16" fillId="6" borderId="3" xfId="0" applyFont="1" applyFill="1" applyBorder="1" applyAlignment="1">
      <alignment horizontal="right"/>
    </xf>
    <xf numFmtId="0" fontId="37" fillId="6" borderId="0" xfId="0" applyFont="1" applyFill="1"/>
    <xf numFmtId="171" fontId="37" fillId="6" borderId="0" xfId="0" applyNumberFormat="1" applyFont="1" applyFill="1" applyAlignment="1">
      <alignment horizontal="right"/>
    </xf>
    <xf numFmtId="169" fontId="37" fillId="6" borderId="0" xfId="458" applyNumberFormat="1" applyFont="1" applyFill="1" applyAlignment="1">
      <alignment horizontal="right"/>
    </xf>
    <xf numFmtId="0" fontId="36" fillId="6" borderId="3" xfId="0" applyFont="1" applyFill="1" applyBorder="1"/>
    <xf numFmtId="171" fontId="36" fillId="6" borderId="3" xfId="0" applyNumberFormat="1" applyFont="1" applyFill="1" applyBorder="1" applyAlignment="1">
      <alignment horizontal="right"/>
    </xf>
    <xf numFmtId="169" fontId="36" fillId="6" borderId="3" xfId="458" applyNumberFormat="1" applyFont="1" applyFill="1" applyBorder="1" applyAlignment="1">
      <alignment horizontal="right"/>
    </xf>
    <xf numFmtId="169" fontId="37" fillId="6" borderId="3" xfId="458" applyNumberFormat="1" applyFont="1" applyFill="1" applyBorder="1" applyAlignment="1">
      <alignment horizontal="right"/>
    </xf>
    <xf numFmtId="169" fontId="20" fillId="0" borderId="0" xfId="458" applyNumberFormat="1" applyFont="1"/>
    <xf numFmtId="169" fontId="30" fillId="6" borderId="0" xfId="458" applyNumberFormat="1" applyFont="1" applyFill="1" applyAlignment="1">
      <alignment horizontal="right"/>
    </xf>
    <xf numFmtId="169" fontId="31" fillId="6" borderId="3" xfId="458" applyNumberFormat="1" applyFont="1" applyFill="1" applyBorder="1" applyAlignment="1">
      <alignment horizontal="right"/>
    </xf>
    <xf numFmtId="0" fontId="38" fillId="0" borderId="0" xfId="0" applyFont="1"/>
    <xf numFmtId="0" fontId="39" fillId="6" borderId="0" xfId="0" applyFont="1" applyFill="1"/>
    <xf numFmtId="171" fontId="39" fillId="6" borderId="0" xfId="0" applyNumberFormat="1" applyFont="1" applyFill="1" applyAlignment="1">
      <alignment horizontal="right"/>
    </xf>
    <xf numFmtId="169" fontId="39" fillId="6" borderId="0" xfId="458" applyNumberFormat="1" applyFont="1" applyFill="1" applyAlignment="1">
      <alignment horizontal="right"/>
    </xf>
    <xf numFmtId="0" fontId="0" fillId="0" borderId="0" xfId="0" applyFont="1" applyAlignment="1">
      <alignment vertical="top"/>
    </xf>
    <xf numFmtId="0" fontId="0" fillId="0" borderId="0" xfId="0" applyFont="1"/>
    <xf numFmtId="0" fontId="40" fillId="0" borderId="0" xfId="0" applyFont="1" applyAlignment="1">
      <alignment vertical="top"/>
    </xf>
    <xf numFmtId="0" fontId="40" fillId="7" borderId="0" xfId="0" applyFont="1" applyFill="1" applyAlignment="1">
      <alignment vertical="top"/>
    </xf>
    <xf numFmtId="169" fontId="40" fillId="7" borderId="0" xfId="458" applyNumberFormat="1" applyFont="1" applyFill="1" applyAlignment="1">
      <alignment vertical="top"/>
    </xf>
    <xf numFmtId="169" fontId="40" fillId="8" borderId="0" xfId="458" applyNumberFormat="1" applyFont="1" applyFill="1" applyAlignment="1">
      <alignment vertical="top"/>
    </xf>
    <xf numFmtId="0" fontId="0" fillId="0" borderId="0" xfId="0" applyFont="1" applyBorder="1" applyAlignment="1">
      <alignment vertical="top"/>
    </xf>
    <xf numFmtId="0" fontId="0" fillId="0" borderId="0" xfId="0" applyNumberFormat="1" applyFont="1" applyBorder="1" applyAlignment="1">
      <alignment vertical="top"/>
    </xf>
    <xf numFmtId="0" fontId="41" fillId="0" borderId="0" xfId="0" applyFont="1" applyBorder="1" applyAlignment="1">
      <alignment vertical="top"/>
    </xf>
    <xf numFmtId="0" fontId="41" fillId="0" borderId="0" xfId="0" applyFont="1" applyAlignment="1">
      <alignment vertical="top"/>
    </xf>
    <xf numFmtId="0" fontId="34" fillId="6" borderId="0" xfId="0" applyFont="1" applyFill="1"/>
    <xf numFmtId="171" fontId="34" fillId="6" borderId="0" xfId="0" applyNumberFormat="1" applyFont="1" applyFill="1" applyAlignment="1">
      <alignment horizontal="right"/>
    </xf>
    <xf numFmtId="169" fontId="34" fillId="6" borderId="0" xfId="458" applyNumberFormat="1" applyFont="1" applyFill="1" applyAlignment="1">
      <alignment horizontal="right"/>
    </xf>
    <xf numFmtId="0" fontId="35" fillId="6" borderId="13" xfId="0" applyFont="1" applyFill="1" applyBorder="1"/>
    <xf numFmtId="0" fontId="36" fillId="6" borderId="13" xfId="0" applyFont="1" applyFill="1" applyBorder="1" applyAlignment="1">
      <alignment horizontal="right"/>
    </xf>
    <xf numFmtId="0" fontId="37" fillId="6" borderId="0" xfId="0" applyFont="1" applyFill="1" applyAlignment="1">
      <alignment horizontal="right"/>
    </xf>
    <xf numFmtId="10" fontId="37" fillId="6" borderId="0" xfId="0" applyNumberFormat="1" applyFont="1" applyFill="1" applyAlignment="1">
      <alignment horizontal="right"/>
    </xf>
    <xf numFmtId="0" fontId="39" fillId="6" borderId="0" xfId="0" applyFont="1" applyFill="1" applyAlignment="1">
      <alignment horizontal="right"/>
    </xf>
    <xf numFmtId="10" fontId="39" fillId="6" borderId="0" xfId="0" applyNumberFormat="1" applyFont="1" applyFill="1" applyAlignment="1">
      <alignment horizontal="right"/>
    </xf>
    <xf numFmtId="0" fontId="0" fillId="0" borderId="0" xfId="0"/>
    <xf numFmtId="3" fontId="0" fillId="0" borderId="0" xfId="0" applyNumberFormat="1"/>
    <xf numFmtId="172" fontId="0" fillId="0" borderId="0" xfId="0" applyNumberFormat="1"/>
    <xf numFmtId="3" fontId="7" fillId="9" borderId="4" xfId="31" applyNumberFormat="1" applyFont="1" applyFill="1" applyBorder="1" applyAlignment="1">
      <alignment horizontal="right"/>
    </xf>
    <xf numFmtId="49" fontId="7" fillId="9" borderId="0" xfId="487" applyNumberFormat="1" applyFont="1" applyFill="1" applyBorder="1"/>
    <xf numFmtId="49" fontId="7" fillId="9" borderId="4" xfId="487" applyNumberFormat="1" applyFont="1" applyFill="1" applyBorder="1"/>
    <xf numFmtId="49" fontId="27" fillId="9" borderId="0" xfId="487" applyNumberFormat="1" applyFont="1" applyFill="1" applyBorder="1"/>
    <xf numFmtId="3" fontId="27" fillId="9" borderId="0" xfId="31" applyNumberFormat="1" applyFont="1" applyFill="1" applyBorder="1" applyAlignment="1">
      <alignment horizontal="right"/>
    </xf>
    <xf numFmtId="49" fontId="27" fillId="9" borderId="4" xfId="487" applyNumberFormat="1" applyFont="1" applyFill="1" applyBorder="1"/>
    <xf numFmtId="3" fontId="27" fillId="9" borderId="4" xfId="31" applyNumberFormat="1" applyFont="1" applyFill="1" applyBorder="1" applyAlignment="1">
      <alignment horizontal="right"/>
    </xf>
    <xf numFmtId="49" fontId="42" fillId="9" borderId="4" xfId="487" applyNumberFormat="1" applyFont="1" applyFill="1" applyBorder="1"/>
    <xf numFmtId="3" fontId="42" fillId="9" borderId="4" xfId="31" applyNumberFormat="1" applyFont="1" applyFill="1" applyBorder="1" applyAlignment="1">
      <alignment horizontal="right"/>
    </xf>
    <xf numFmtId="169" fontId="42" fillId="9" borderId="4" xfId="458" applyNumberFormat="1" applyFont="1" applyFill="1" applyBorder="1" applyAlignment="1">
      <alignment horizontal="right"/>
    </xf>
    <xf numFmtId="49" fontId="7" fillId="10" borderId="0" xfId="487" applyNumberFormat="1" applyFont="1" applyFill="1" applyBorder="1"/>
    <xf numFmtId="49" fontId="7" fillId="10" borderId="4" xfId="487" applyNumberFormat="1" applyFont="1" applyFill="1" applyBorder="1"/>
    <xf numFmtId="3" fontId="7" fillId="10" borderId="4" xfId="31" applyNumberFormat="1" applyFont="1" applyFill="1" applyBorder="1" applyAlignment="1">
      <alignment horizontal="right"/>
    </xf>
    <xf numFmtId="49" fontId="27" fillId="10" borderId="0" xfId="487" applyNumberFormat="1" applyFont="1" applyFill="1" applyBorder="1"/>
    <xf numFmtId="3" fontId="27" fillId="10" borderId="0" xfId="31" applyNumberFormat="1" applyFont="1" applyFill="1" applyBorder="1" applyAlignment="1">
      <alignment horizontal="right"/>
    </xf>
    <xf numFmtId="49" fontId="27" fillId="10" borderId="4" xfId="487" applyNumberFormat="1" applyFont="1" applyFill="1" applyBorder="1"/>
    <xf numFmtId="3" fontId="27" fillId="10" borderId="4" xfId="31" applyNumberFormat="1" applyFont="1" applyFill="1" applyBorder="1" applyAlignment="1">
      <alignment horizontal="right"/>
    </xf>
    <xf numFmtId="49" fontId="42" fillId="10" borderId="4" xfId="487" applyNumberFormat="1" applyFont="1" applyFill="1" applyBorder="1"/>
    <xf numFmtId="3" fontId="42" fillId="10" borderId="4" xfId="31" applyNumberFormat="1" applyFont="1" applyFill="1" applyBorder="1" applyAlignment="1">
      <alignment horizontal="right"/>
    </xf>
    <xf numFmtId="169" fontId="42" fillId="10" borderId="4" xfId="458" applyNumberFormat="1" applyFont="1" applyFill="1" applyBorder="1" applyAlignment="1">
      <alignment horizontal="right"/>
    </xf>
    <xf numFmtId="49" fontId="7" fillId="11" borderId="0" xfId="487" applyNumberFormat="1" applyFont="1" applyFill="1" applyBorder="1"/>
    <xf numFmtId="49" fontId="7" fillId="11" borderId="4" xfId="487" applyNumberFormat="1" applyFont="1" applyFill="1" applyBorder="1"/>
    <xf numFmtId="49" fontId="27" fillId="11" borderId="0" xfId="487" applyNumberFormat="1" applyFont="1" applyFill="1" applyBorder="1"/>
    <xf numFmtId="3" fontId="27" fillId="11" borderId="0" xfId="31" applyNumberFormat="1" applyFont="1" applyFill="1" applyBorder="1" applyAlignment="1">
      <alignment horizontal="right"/>
    </xf>
    <xf numFmtId="49" fontId="27" fillId="11" borderId="4" xfId="487" applyNumberFormat="1" applyFont="1" applyFill="1" applyBorder="1"/>
    <xf numFmtId="3" fontId="27" fillId="11" borderId="4" xfId="31" applyNumberFormat="1" applyFont="1" applyFill="1" applyBorder="1" applyAlignment="1">
      <alignment horizontal="right"/>
    </xf>
    <xf numFmtId="49" fontId="42" fillId="11" borderId="4" xfId="487" applyNumberFormat="1" applyFont="1" applyFill="1" applyBorder="1"/>
    <xf numFmtId="3" fontId="42" fillId="11" borderId="4" xfId="31" applyNumberFormat="1" applyFont="1" applyFill="1" applyBorder="1" applyAlignment="1">
      <alignment horizontal="right"/>
    </xf>
    <xf numFmtId="169" fontId="42" fillId="11" borderId="4" xfId="458" applyNumberFormat="1" applyFont="1" applyFill="1" applyBorder="1" applyAlignment="1">
      <alignment horizontal="right"/>
    </xf>
    <xf numFmtId="49" fontId="7" fillId="0" borderId="0" xfId="487" applyNumberFormat="1" applyFont="1" applyFill="1" applyBorder="1"/>
    <xf numFmtId="3" fontId="7" fillId="0" borderId="0" xfId="31" applyNumberFormat="1" applyFont="1" applyFill="1" applyBorder="1" applyAlignment="1">
      <alignment horizontal="right"/>
    </xf>
    <xf numFmtId="3" fontId="25" fillId="10" borderId="0" xfId="487" applyNumberFormat="1" applyFont="1" applyFill="1" applyBorder="1" applyAlignment="1">
      <alignment horizontal="right"/>
    </xf>
    <xf numFmtId="3" fontId="25" fillId="9" borderId="0" xfId="487" applyNumberFormat="1" applyFont="1" applyFill="1" applyBorder="1" applyAlignment="1">
      <alignment horizontal="right"/>
    </xf>
    <xf numFmtId="3" fontId="25" fillId="0" borderId="0" xfId="487" applyNumberFormat="1" applyFont="1" applyFill="1" applyBorder="1" applyAlignment="1">
      <alignment horizontal="right"/>
    </xf>
    <xf numFmtId="172" fontId="27" fillId="0" borderId="0" xfId="31" applyNumberFormat="1" applyFont="1" applyFill="1" applyBorder="1" applyAlignment="1">
      <alignment horizontal="right"/>
    </xf>
    <xf numFmtId="49" fontId="7" fillId="11" borderId="0" xfId="487" applyNumberFormat="1" applyFont="1" applyFill="1" applyBorder="1" applyAlignment="1">
      <alignment wrapText="1"/>
    </xf>
    <xf numFmtId="3" fontId="25" fillId="11" borderId="0" xfId="487" applyNumberFormat="1" applyFont="1" applyFill="1" applyBorder="1" applyAlignment="1">
      <alignment horizontal="right"/>
    </xf>
    <xf numFmtId="49" fontId="7" fillId="11" borderId="4" xfId="487" applyNumberFormat="1" applyFont="1" applyFill="1" applyBorder="1" applyAlignment="1">
      <alignment wrapText="1"/>
    </xf>
    <xf numFmtId="3" fontId="25" fillId="11" borderId="4" xfId="487" applyNumberFormat="1" applyFont="1" applyFill="1" applyBorder="1" applyAlignment="1">
      <alignment horizontal="right"/>
    </xf>
    <xf numFmtId="49" fontId="9" fillId="11" borderId="3" xfId="487" applyNumberFormat="1" applyFont="1" applyFill="1" applyBorder="1" applyAlignment="1">
      <alignment wrapText="1"/>
    </xf>
    <xf numFmtId="0" fontId="9" fillId="9" borderId="3" xfId="487" applyFont="1" applyFill="1" applyBorder="1"/>
    <xf numFmtId="0" fontId="9" fillId="10" borderId="3" xfId="487" applyFont="1" applyFill="1" applyBorder="1" applyAlignment="1">
      <alignment wrapText="1"/>
    </xf>
    <xf numFmtId="0" fontId="9" fillId="9" borderId="3" xfId="487" applyFont="1" applyFill="1" applyBorder="1" applyAlignment="1">
      <alignment horizontal="right"/>
    </xf>
    <xf numFmtId="0" fontId="23" fillId="0" borderId="0" xfId="0" applyFont="1"/>
    <xf numFmtId="0" fontId="9" fillId="10" borderId="3" xfId="487" applyFont="1" applyFill="1" applyBorder="1" applyAlignment="1">
      <alignment horizontal="right"/>
    </xf>
    <xf numFmtId="49" fontId="9" fillId="12" borderId="3" xfId="487" applyNumberFormat="1" applyFont="1" applyFill="1" applyBorder="1" applyAlignment="1">
      <alignment wrapText="1"/>
    </xf>
    <xf numFmtId="0" fontId="7" fillId="12" borderId="3" xfId="487" applyFont="1" applyFill="1" applyBorder="1" applyAlignment="1">
      <alignment horizontal="right"/>
    </xf>
    <xf numFmtId="49" fontId="9" fillId="12" borderId="5" xfId="487" applyNumberFormat="1" applyFont="1" applyFill="1" applyBorder="1"/>
    <xf numFmtId="3" fontId="9" fillId="12" borderId="5" xfId="31" applyNumberFormat="1" applyFont="1" applyFill="1" applyBorder="1" applyAlignment="1">
      <alignment horizontal="right"/>
    </xf>
    <xf numFmtId="0" fontId="7" fillId="12" borderId="0" xfId="487" applyFont="1" applyFill="1" applyBorder="1"/>
    <xf numFmtId="3" fontId="7" fillId="12" borderId="0" xfId="31" applyNumberFormat="1" applyFont="1" applyFill="1" applyBorder="1" applyAlignment="1">
      <alignment horizontal="right"/>
    </xf>
    <xf numFmtId="0" fontId="9" fillId="12" borderId="4" xfId="487" applyFont="1" applyFill="1" applyBorder="1"/>
    <xf numFmtId="3" fontId="9" fillId="12" borderId="4" xfId="31" applyNumberFormat="1" applyFont="1" applyFill="1" applyBorder="1" applyAlignment="1">
      <alignment horizontal="right"/>
    </xf>
    <xf numFmtId="49" fontId="27" fillId="12" borderId="0" xfId="487" applyNumberFormat="1" applyFont="1" applyFill="1" applyBorder="1"/>
    <xf numFmtId="3" fontId="27" fillId="12" borderId="0" xfId="31" applyNumberFormat="1" applyFont="1" applyFill="1" applyBorder="1" applyAlignment="1">
      <alignment horizontal="right"/>
    </xf>
    <xf numFmtId="49" fontId="27" fillId="12" borderId="4" xfId="487" applyNumberFormat="1" applyFont="1" applyFill="1" applyBorder="1"/>
    <xf numFmtId="3" fontId="27" fillId="12" borderId="4" xfId="31" applyNumberFormat="1" applyFont="1" applyFill="1" applyBorder="1" applyAlignment="1">
      <alignment horizontal="right"/>
    </xf>
    <xf numFmtId="49" fontId="42" fillId="12" borderId="4" xfId="487" applyNumberFormat="1" applyFont="1" applyFill="1" applyBorder="1"/>
    <xf numFmtId="3" fontId="42" fillId="12" borderId="4" xfId="31" applyNumberFormat="1" applyFont="1" applyFill="1" applyBorder="1" applyAlignment="1">
      <alignment horizontal="right"/>
    </xf>
    <xf numFmtId="169" fontId="42" fillId="12" borderId="4" xfId="458" applyNumberFormat="1" applyFont="1" applyFill="1" applyBorder="1" applyAlignment="1">
      <alignment horizontal="right"/>
    </xf>
    <xf numFmtId="49" fontId="27" fillId="12" borderId="5" xfId="487" applyNumberFormat="1" applyFont="1" applyFill="1" applyBorder="1"/>
    <xf numFmtId="3" fontId="27" fillId="12" borderId="5" xfId="31" applyNumberFormat="1" applyFont="1" applyFill="1" applyBorder="1" applyAlignment="1">
      <alignment horizontal="right"/>
    </xf>
    <xf numFmtId="169" fontId="20" fillId="0" borderId="0" xfId="458" applyNumberFormat="1" applyFont="1"/>
    <xf numFmtId="3" fontId="25" fillId="0" borderId="0" xfId="0" applyNumberFormat="1" applyFont="1"/>
    <xf numFmtId="0" fontId="14" fillId="4" borderId="3" xfId="0" applyFont="1" applyFill="1" applyBorder="1" applyAlignment="1">
      <alignment horizontal="right" vertical="center" wrapText="1"/>
    </xf>
    <xf numFmtId="169" fontId="25" fillId="4" borderId="4" xfId="458" applyNumberFormat="1" applyFont="1" applyFill="1" applyBorder="1"/>
    <xf numFmtId="10" fontId="20" fillId="0" borderId="0" xfId="458" applyNumberFormat="1" applyFont="1"/>
    <xf numFmtId="0" fontId="9" fillId="4" borderId="3" xfId="487" applyFont="1" applyFill="1" applyBorder="1" applyAlignment="1">
      <alignment wrapText="1"/>
    </xf>
    <xf numFmtId="0" fontId="9" fillId="4" borderId="3" xfId="487" applyFont="1" applyFill="1" applyBorder="1" applyAlignment="1">
      <alignment horizontal="right"/>
    </xf>
    <xf numFmtId="49" fontId="7" fillId="4" borderId="0" xfId="487" applyNumberFormat="1" applyFont="1" applyFill="1" applyBorder="1"/>
    <xf numFmtId="49" fontId="7" fillId="4" borderId="4" xfId="487" applyNumberFormat="1" applyFont="1" applyFill="1" applyBorder="1"/>
    <xf numFmtId="3" fontId="7" fillId="4" borderId="0" xfId="487" applyNumberFormat="1" applyFont="1" applyFill="1" applyBorder="1" applyAlignment="1">
      <alignment horizontal="right"/>
    </xf>
    <xf numFmtId="3" fontId="7" fillId="4" borderId="4" xfId="487" applyNumberFormat="1" applyFont="1" applyFill="1" applyBorder="1" applyAlignment="1">
      <alignment horizontal="right"/>
    </xf>
    <xf numFmtId="49" fontId="9" fillId="4" borderId="4" xfId="487" applyNumberFormat="1" applyFont="1" applyFill="1" applyBorder="1"/>
    <xf numFmtId="3" fontId="9" fillId="4" borderId="4" xfId="31" applyNumberFormat="1" applyFont="1" applyFill="1" applyBorder="1" applyAlignment="1">
      <alignment horizontal="right"/>
    </xf>
    <xf numFmtId="169" fontId="9" fillId="4" borderId="4" xfId="458" applyNumberFormat="1" applyFont="1" applyFill="1" applyBorder="1" applyAlignment="1">
      <alignment horizontal="right"/>
    </xf>
    <xf numFmtId="0" fontId="9" fillId="4" borderId="3" xfId="487" applyFont="1" applyFill="1" applyBorder="1"/>
    <xf numFmtId="49" fontId="9" fillId="4" borderId="3" xfId="487" applyNumberFormat="1" applyFont="1" applyFill="1" applyBorder="1" applyAlignment="1">
      <alignment wrapText="1"/>
    </xf>
    <xf numFmtId="49" fontId="7" fillId="4" borderId="4" xfId="487" applyNumberFormat="1" applyFont="1" applyFill="1" applyBorder="1" applyAlignment="1">
      <alignment wrapText="1"/>
    </xf>
    <xf numFmtId="49" fontId="9" fillId="4" borderId="5" xfId="487" applyNumberFormat="1" applyFont="1" applyFill="1" applyBorder="1"/>
    <xf numFmtId="3" fontId="9" fillId="4" borderId="5" xfId="31" applyNumberFormat="1" applyFont="1" applyFill="1" applyBorder="1" applyAlignment="1">
      <alignment horizontal="right"/>
    </xf>
    <xf numFmtId="0" fontId="7" fillId="4" borderId="0" xfId="487" applyFont="1" applyFill="1" applyBorder="1"/>
    <xf numFmtId="0" fontId="9" fillId="4" borderId="4" xfId="487" applyFont="1" applyFill="1" applyBorder="1"/>
    <xf numFmtId="0" fontId="23" fillId="4" borderId="0" xfId="0" applyFont="1" applyFill="1"/>
    <xf numFmtId="172" fontId="0" fillId="4" borderId="3" xfId="0" applyNumberFormat="1" applyFill="1" applyBorder="1"/>
    <xf numFmtId="169" fontId="26" fillId="4" borderId="0" xfId="458" applyNumberFormat="1" applyFont="1" applyFill="1" applyBorder="1"/>
    <xf numFmtId="169" fontId="23" fillId="4" borderId="0" xfId="458" applyNumberFormat="1" applyFont="1" applyFill="1"/>
    <xf numFmtId="169" fontId="23" fillId="4" borderId="4" xfId="458" applyNumberFormat="1" applyFont="1" applyFill="1" applyBorder="1"/>
    <xf numFmtId="49" fontId="7" fillId="4" borderId="0" xfId="487" applyNumberFormat="1" applyFont="1" applyFill="1" applyBorder="1" applyAlignment="1">
      <alignment wrapText="1"/>
    </xf>
    <xf numFmtId="49" fontId="27" fillId="4" borderId="4" xfId="487" applyNumberFormat="1" applyFont="1" applyFill="1" applyBorder="1"/>
    <xf numFmtId="3" fontId="27" fillId="4" borderId="4" xfId="31" applyNumberFormat="1" applyFont="1" applyFill="1" applyBorder="1" applyAlignment="1">
      <alignment horizontal="right"/>
    </xf>
    <xf numFmtId="49" fontId="27" fillId="4" borderId="3" xfId="487" applyNumberFormat="1" applyFont="1" applyFill="1" applyBorder="1"/>
    <xf numFmtId="3" fontId="27" fillId="4" borderId="3" xfId="31" applyNumberFormat="1" applyFont="1" applyFill="1" applyBorder="1" applyAlignment="1">
      <alignment horizontal="right"/>
    </xf>
    <xf numFmtId="169" fontId="27" fillId="4" borderId="3" xfId="458" applyNumberFormat="1" applyFont="1" applyFill="1" applyBorder="1" applyAlignment="1">
      <alignment horizontal="right"/>
    </xf>
    <xf numFmtId="171" fontId="27" fillId="4" borderId="3" xfId="458" applyNumberFormat="1" applyFont="1" applyFill="1" applyBorder="1" applyAlignment="1">
      <alignment horizontal="right"/>
    </xf>
    <xf numFmtId="0" fontId="24" fillId="4" borderId="3" xfId="0" applyFont="1" applyFill="1" applyBorder="1"/>
    <xf numFmtId="0" fontId="11" fillId="4" borderId="3" xfId="0" applyFont="1" applyFill="1" applyBorder="1" applyAlignment="1">
      <alignment horizontal="right" vertical="center" wrapText="1"/>
    </xf>
    <xf numFmtId="171" fontId="27" fillId="4" borderId="4" xfId="31" applyNumberFormat="1" applyFont="1" applyFill="1" applyBorder="1" applyAlignment="1">
      <alignment horizontal="right"/>
    </xf>
    <xf numFmtId="3" fontId="7" fillId="0" borderId="0" xfId="487" applyNumberFormat="1" applyFont="1" applyFill="1" applyBorder="1" applyAlignment="1">
      <alignment horizontal="right"/>
    </xf>
    <xf numFmtId="0" fontId="0" fillId="0" borderId="4" xfId="0" applyFill="1" applyBorder="1"/>
    <xf numFmtId="0" fontId="16" fillId="4" borderId="3" xfId="487" applyFont="1" applyFill="1" applyBorder="1"/>
    <xf numFmtId="0" fontId="16" fillId="4" borderId="3" xfId="487" applyFont="1" applyFill="1" applyBorder="1" applyAlignment="1">
      <alignment wrapText="1"/>
    </xf>
    <xf numFmtId="49" fontId="16" fillId="4" borderId="3" xfId="487" applyNumberFormat="1" applyFont="1" applyFill="1" applyBorder="1" applyAlignment="1">
      <alignment wrapText="1"/>
    </xf>
    <xf numFmtId="169" fontId="7" fillId="4" borderId="0" xfId="458" applyNumberFormat="1" applyFont="1" applyFill="1" applyBorder="1" applyAlignment="1">
      <alignment horizontal="right"/>
    </xf>
    <xf numFmtId="49" fontId="7" fillId="4" borderId="5" xfId="487" applyNumberFormat="1" applyFont="1" applyFill="1" applyBorder="1"/>
    <xf numFmtId="3" fontId="7" fillId="4" borderId="5" xfId="31" applyNumberFormat="1" applyFont="1" applyFill="1" applyBorder="1" applyAlignment="1">
      <alignment horizontal="right"/>
    </xf>
    <xf numFmtId="169" fontId="7" fillId="4" borderId="5" xfId="458" applyNumberFormat="1" applyFont="1" applyFill="1" applyBorder="1" applyAlignment="1">
      <alignment horizontal="right"/>
    </xf>
    <xf numFmtId="169" fontId="20" fillId="4" borderId="0" xfId="458" applyNumberFormat="1" applyFont="1" applyFill="1" applyBorder="1"/>
    <xf numFmtId="169" fontId="7" fillId="4" borderId="4" xfId="458" applyNumberFormat="1" applyFont="1" applyFill="1" applyBorder="1" applyAlignment="1">
      <alignment horizontal="right"/>
    </xf>
    <xf numFmtId="169" fontId="25" fillId="4" borderId="5" xfId="458" applyNumberFormat="1" applyFont="1" applyFill="1" applyBorder="1"/>
    <xf numFmtId="169" fontId="25" fillId="4" borderId="3" xfId="458" applyNumberFormat="1" applyFont="1" applyFill="1" applyBorder="1"/>
    <xf numFmtId="0" fontId="25" fillId="0" borderId="0" xfId="0" applyFont="1" applyAlignment="1">
      <alignment wrapText="1"/>
    </xf>
    <xf numFmtId="0" fontId="25" fillId="0" borderId="0" xfId="0" applyFont="1"/>
    <xf numFmtId="0" fontId="27" fillId="4" borderId="0" xfId="0" applyFont="1" applyFill="1"/>
    <xf numFmtId="9" fontId="0" fillId="0" borderId="0" xfId="458" applyFont="1"/>
    <xf numFmtId="10" fontId="0" fillId="0" borderId="0" xfId="458" applyNumberFormat="1" applyFont="1"/>
    <xf numFmtId="10" fontId="0" fillId="0" borderId="0" xfId="0" applyNumberFormat="1"/>
    <xf numFmtId="0" fontId="26" fillId="4" borderId="0" xfId="0" applyFont="1" applyFill="1"/>
    <xf numFmtId="3" fontId="26" fillId="4" borderId="0" xfId="0" applyNumberFormat="1" applyFont="1" applyFill="1"/>
    <xf numFmtId="9" fontId="27" fillId="4" borderId="0" xfId="458" applyFont="1" applyFill="1" applyBorder="1"/>
    <xf numFmtId="0" fontId="9" fillId="4" borderId="0" xfId="0" applyFont="1" applyFill="1"/>
    <xf numFmtId="49" fontId="7" fillId="4" borderId="0" xfId="0" applyNumberFormat="1" applyFont="1" applyFill="1"/>
    <xf numFmtId="3" fontId="7" fillId="4" borderId="0" xfId="0" applyNumberFormat="1" applyFont="1" applyFill="1"/>
    <xf numFmtId="0" fontId="9" fillId="4" borderId="0" xfId="0" applyFont="1" applyFill="1" applyAlignment="1">
      <alignment wrapText="1"/>
    </xf>
    <xf numFmtId="3" fontId="9" fillId="4" borderId="0" xfId="0" applyNumberFormat="1" applyFont="1" applyFill="1" applyAlignment="1">
      <alignment wrapText="1"/>
    </xf>
    <xf numFmtId="49" fontId="9" fillId="4" borderId="0" xfId="0" applyNumberFormat="1" applyFont="1" applyFill="1" applyAlignment="1">
      <alignment wrapText="1"/>
    </xf>
    <xf numFmtId="49" fontId="7" fillId="4" borderId="0" xfId="0" applyNumberFormat="1" applyFont="1" applyFill="1" applyAlignment="1">
      <alignment wrapText="1"/>
    </xf>
    <xf numFmtId="3" fontId="7" fillId="4" borderId="0" xfId="0" applyNumberFormat="1" applyFont="1" applyFill="1" applyAlignment="1">
      <alignment wrapText="1"/>
    </xf>
    <xf numFmtId="3" fontId="7" fillId="5" borderId="0" xfId="0" applyNumberFormat="1" applyFont="1" applyFill="1"/>
    <xf numFmtId="49" fontId="9" fillId="4" borderId="0" xfId="0" applyNumberFormat="1" applyFont="1" applyFill="1"/>
    <xf numFmtId="3" fontId="9" fillId="4" borderId="0" xfId="0" applyNumberFormat="1" applyFont="1" applyFill="1"/>
    <xf numFmtId="3" fontId="9" fillId="5" borderId="0" xfId="0" applyNumberFormat="1" applyFont="1" applyFill="1"/>
    <xf numFmtId="0" fontId="7" fillId="4" borderId="0" xfId="0" applyFont="1" applyFill="1"/>
    <xf numFmtId="171" fontId="7" fillId="5" borderId="0" xfId="0" applyNumberFormat="1" applyFont="1" applyFill="1"/>
    <xf numFmtId="0" fontId="7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wrapText="1"/>
    </xf>
    <xf numFmtId="0" fontId="49" fillId="0" borderId="0" xfId="0" applyFont="1" applyAlignment="1">
      <alignment wrapText="1"/>
    </xf>
    <xf numFmtId="0" fontId="7" fillId="0" borderId="0" xfId="0" applyFont="1" applyFill="1" applyBorder="1" applyAlignment="1">
      <alignment wrapText="1"/>
    </xf>
    <xf numFmtId="0" fontId="47" fillId="0" borderId="0" xfId="0" applyFont="1" applyFill="1" applyBorder="1" applyAlignment="1">
      <alignment wrapText="1"/>
    </xf>
    <xf numFmtId="0" fontId="43" fillId="0" borderId="0" xfId="0" applyFont="1" applyAlignment="1">
      <alignment wrapText="1"/>
    </xf>
    <xf numFmtId="0" fontId="44" fillId="0" borderId="0" xfId="0" applyFont="1" applyAlignment="1">
      <alignment wrapText="1"/>
    </xf>
    <xf numFmtId="0" fontId="25" fillId="0" borderId="0" xfId="0" applyFont="1" applyAlignment="1">
      <alignment wrapText="1"/>
    </xf>
    <xf numFmtId="170" fontId="45" fillId="13" borderId="4" xfId="0" applyNumberFormat="1" applyFont="1" applyFill="1" applyBorder="1" applyAlignment="1">
      <alignment vertical="center" wrapText="1"/>
    </xf>
    <xf numFmtId="170" fontId="25" fillId="0" borderId="4" xfId="0" applyNumberFormat="1" applyFont="1" applyBorder="1" applyAlignment="1">
      <alignment vertical="center" wrapText="1"/>
    </xf>
    <xf numFmtId="170" fontId="25" fillId="0" borderId="4" xfId="0" applyNumberFormat="1" applyFont="1" applyBorder="1" applyAlignment="1">
      <alignment wrapText="1"/>
    </xf>
    <xf numFmtId="170" fontId="0" fillId="0" borderId="4" xfId="0" applyNumberFormat="1" applyBorder="1" applyAlignment="1">
      <alignment wrapText="1"/>
    </xf>
    <xf numFmtId="0" fontId="13" fillId="0" borderId="0" xfId="0" applyFont="1" applyAlignment="1">
      <alignment wrapText="1"/>
    </xf>
    <xf numFmtId="0" fontId="45" fillId="13" borderId="0" xfId="0" applyFont="1" applyFill="1" applyAlignment="1">
      <alignment vertical="top" wrapText="1"/>
    </xf>
    <xf numFmtId="0" fontId="25" fillId="13" borderId="0" xfId="0" applyFont="1" applyFill="1" applyAlignment="1">
      <alignment vertical="top" wrapText="1"/>
    </xf>
    <xf numFmtId="0" fontId="0" fillId="13" borderId="0" xfId="0" applyFill="1" applyAlignment="1">
      <alignment vertical="top" wrapText="1"/>
    </xf>
    <xf numFmtId="0" fontId="45" fillId="13" borderId="4" xfId="0" applyFont="1" applyFill="1" applyBorder="1" applyAlignment="1">
      <alignment vertical="center" wrapText="1"/>
    </xf>
    <xf numFmtId="0" fontId="25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28" fillId="13" borderId="4" xfId="0" applyFont="1" applyFill="1" applyBorder="1" applyAlignment="1">
      <alignment vertical="center" wrapText="1"/>
    </xf>
    <xf numFmtId="0" fontId="45" fillId="13" borderId="4" xfId="487" applyFont="1" applyFill="1" applyBorder="1" applyAlignment="1">
      <alignment vertical="center" wrapText="1"/>
    </xf>
    <xf numFmtId="0" fontId="19" fillId="0" borderId="4" xfId="487" applyBorder="1" applyAlignment="1">
      <alignment wrapText="1"/>
    </xf>
    <xf numFmtId="0" fontId="0" fillId="0" borderId="15" xfId="0" applyBorder="1" applyAlignment="1">
      <alignment vertical="top" wrapText="1"/>
    </xf>
    <xf numFmtId="0" fontId="33" fillId="14" borderId="0" xfId="0" applyFont="1" applyFill="1" applyBorder="1" applyAlignment="1">
      <alignment wrapText="1"/>
    </xf>
    <xf numFmtId="0" fontId="33" fillId="14" borderId="14" xfId="0" applyFont="1" applyFill="1" applyBorder="1" applyAlignment="1">
      <alignment wrapText="1"/>
    </xf>
    <xf numFmtId="0" fontId="35" fillId="14" borderId="4" xfId="0" applyFont="1" applyFill="1" applyBorder="1" applyAlignment="1">
      <alignment horizontal="left" wrapText="1"/>
    </xf>
    <xf numFmtId="0" fontId="21" fillId="13" borderId="0" xfId="0" applyFont="1" applyFill="1" applyAlignment="1">
      <alignment vertical="center" wrapText="1"/>
    </xf>
    <xf numFmtId="0" fontId="21" fillId="13" borderId="0" xfId="0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46" fillId="13" borderId="4" xfId="0" applyFont="1" applyFill="1" applyBorder="1" applyAlignment="1">
      <alignment horizontal="left" vertical="center" wrapText="1"/>
    </xf>
    <xf numFmtId="0" fontId="21" fillId="13" borderId="4" xfId="0" applyFont="1" applyFill="1" applyBorder="1" applyAlignment="1">
      <alignment vertical="center" wrapText="1"/>
    </xf>
  </cellXfs>
  <cellStyles count="551">
    <cellStyle name="COMMA" xfId="1" xr:uid="{00000000-0005-0000-0000-000000000000}"/>
    <cellStyle name="COMMA 2" xfId="2" xr:uid="{00000000-0005-0000-0000-000001000000}"/>
    <cellStyle name="COMMA 2 2" xfId="3" xr:uid="{00000000-0005-0000-0000-000002000000}"/>
    <cellStyle name="CURRENCY" xfId="4" xr:uid="{00000000-0005-0000-0000-000003000000}"/>
    <cellStyle name="CURRENCY 2" xfId="5" xr:uid="{00000000-0005-0000-0000-000004000000}"/>
    <cellStyle name="CURRENCY 2 2" xfId="6" xr:uid="{00000000-0005-0000-0000-000005000000}"/>
    <cellStyle name="DATE" xfId="7" xr:uid="{00000000-0005-0000-0000-000006000000}"/>
    <cellStyle name="DATE 2" xfId="8" xr:uid="{00000000-0005-0000-0000-000007000000}"/>
    <cellStyle name="DATE 2 2" xfId="9" xr:uid="{00000000-0005-0000-0000-000008000000}"/>
    <cellStyle name="Datum" xfId="10" xr:uid="{00000000-0005-0000-0000-000009000000}"/>
    <cellStyle name="Datum 2" xfId="11" xr:uid="{00000000-0005-0000-0000-00000A000000}"/>
    <cellStyle name="Datum 2 2" xfId="12" xr:uid="{00000000-0005-0000-0000-00000B000000}"/>
    <cellStyle name="Euro" xfId="13" xr:uid="{00000000-0005-0000-0000-00000C000000}"/>
    <cellStyle name="Euro 2" xfId="14" xr:uid="{00000000-0005-0000-0000-00000D000000}"/>
    <cellStyle name="Euro 2 2" xfId="15" xr:uid="{00000000-0005-0000-0000-00000E000000}"/>
    <cellStyle name="Euro 3" xfId="16" xr:uid="{00000000-0005-0000-0000-00000F000000}"/>
    <cellStyle name="Euro 4" xfId="17" xr:uid="{00000000-0005-0000-0000-000010000000}"/>
    <cellStyle name="Euro 5" xfId="18" xr:uid="{00000000-0005-0000-0000-000011000000}"/>
    <cellStyle name="Euro_Blad3" xfId="19" xr:uid="{00000000-0005-0000-0000-000012000000}"/>
    <cellStyle name="FIXED" xfId="20" xr:uid="{00000000-0005-0000-0000-000013000000}"/>
    <cellStyle name="FIXED 2" xfId="21" xr:uid="{00000000-0005-0000-0000-000014000000}"/>
    <cellStyle name="FIXED 2 2" xfId="22" xr:uid="{00000000-0005-0000-0000-000015000000}"/>
    <cellStyle name="HEADING1" xfId="23" xr:uid="{00000000-0005-0000-0000-000016000000}"/>
    <cellStyle name="HEADING1 2" xfId="24" xr:uid="{00000000-0005-0000-0000-000017000000}"/>
    <cellStyle name="HEADING1 2 2" xfId="25" xr:uid="{00000000-0005-0000-0000-000018000000}"/>
    <cellStyle name="HEADING2" xfId="26" xr:uid="{00000000-0005-0000-0000-000019000000}"/>
    <cellStyle name="HEADING2 2" xfId="27" xr:uid="{00000000-0005-0000-0000-00001A000000}"/>
    <cellStyle name="HEADING2 2 2" xfId="28" xr:uid="{00000000-0005-0000-0000-00001B000000}"/>
    <cellStyle name="Komma 2" xfId="29" xr:uid="{00000000-0005-0000-0000-00001C000000}"/>
    <cellStyle name="Komma 2 2" xfId="30" xr:uid="{00000000-0005-0000-0000-00001D000000}"/>
    <cellStyle name="Komma 3" xfId="31" xr:uid="{00000000-0005-0000-0000-00001E000000}"/>
    <cellStyle name="Komma 3 2" xfId="32" xr:uid="{00000000-0005-0000-0000-00001F000000}"/>
    <cellStyle name="Komma 4" xfId="33" xr:uid="{00000000-0005-0000-0000-000020000000}"/>
    <cellStyle name="Komma 4 2" xfId="34" xr:uid="{00000000-0005-0000-0000-000021000000}"/>
    <cellStyle name="Komma 4 2 2" xfId="526" xr:uid="{59B05425-E338-4906-AB24-9A6306F3A518}"/>
    <cellStyle name="Komma 4 3" xfId="35" xr:uid="{00000000-0005-0000-0000-000022000000}"/>
    <cellStyle name="Komma 4 3 2" xfId="527" xr:uid="{E1BB0A7F-8D3A-4029-824A-2EA44039C53A}"/>
    <cellStyle name="Komma0" xfId="36" xr:uid="{00000000-0005-0000-0000-000023000000}"/>
    <cellStyle name="Komma0 2" xfId="37" xr:uid="{00000000-0005-0000-0000-000024000000}"/>
    <cellStyle name="Komma0 2 2" xfId="38" xr:uid="{00000000-0005-0000-0000-000025000000}"/>
    <cellStyle name="Koptekst 1" xfId="39" xr:uid="{00000000-0005-0000-0000-000026000000}"/>
    <cellStyle name="Koptekst 1 2" xfId="40" xr:uid="{00000000-0005-0000-0000-000027000000}"/>
    <cellStyle name="Koptekst 1 2 2" xfId="41" xr:uid="{00000000-0005-0000-0000-000028000000}"/>
    <cellStyle name="Koptekst 2" xfId="42" xr:uid="{00000000-0005-0000-0000-000029000000}"/>
    <cellStyle name="Koptekst 2 2" xfId="43" xr:uid="{00000000-0005-0000-0000-00002A000000}"/>
    <cellStyle name="Koptekst 2 2 2" xfId="44" xr:uid="{00000000-0005-0000-0000-00002B000000}"/>
    <cellStyle name="NORMAL" xfId="45" xr:uid="{00000000-0005-0000-0000-00002C000000}"/>
    <cellStyle name="Normal 10" xfId="46" xr:uid="{00000000-0005-0000-0000-00002D000000}"/>
    <cellStyle name="Normal 10 2" xfId="47" xr:uid="{00000000-0005-0000-0000-00002E000000}"/>
    <cellStyle name="Normal 10 3" xfId="48" xr:uid="{00000000-0005-0000-0000-00002F000000}"/>
    <cellStyle name="Normal 10 3 2" xfId="49" xr:uid="{00000000-0005-0000-0000-000030000000}"/>
    <cellStyle name="Normal 10 3 2 2" xfId="50" xr:uid="{00000000-0005-0000-0000-000031000000}"/>
    <cellStyle name="Normal 10 3 2 2 2" xfId="51" xr:uid="{00000000-0005-0000-0000-000032000000}"/>
    <cellStyle name="Normal 10 3 2 2 2 2" xfId="52" xr:uid="{00000000-0005-0000-0000-000033000000}"/>
    <cellStyle name="Normal 10 3 2 2 2 2 10" xfId="53" xr:uid="{00000000-0005-0000-0000-000034000000}"/>
    <cellStyle name="Normal 10 3 2 2 2 2 11" xfId="54" xr:uid="{00000000-0005-0000-0000-000035000000}"/>
    <cellStyle name="Normal 10 3 2 2 2 2 12" xfId="55" xr:uid="{00000000-0005-0000-0000-000036000000}"/>
    <cellStyle name="Normal 10 3 2 2 2 2 13" xfId="56" xr:uid="{00000000-0005-0000-0000-000037000000}"/>
    <cellStyle name="Normal 10 3 2 2 2 2 14" xfId="57" xr:uid="{00000000-0005-0000-0000-000038000000}"/>
    <cellStyle name="Normal 10 3 2 2 2 2 15" xfId="58" xr:uid="{00000000-0005-0000-0000-000039000000}"/>
    <cellStyle name="Normal 10 3 2 2 2 2 16" xfId="59" xr:uid="{00000000-0005-0000-0000-00003A000000}"/>
    <cellStyle name="Normal 10 3 2 2 2 2 17" xfId="60" xr:uid="{00000000-0005-0000-0000-00003B000000}"/>
    <cellStyle name="Normal 10 3 2 2 2 2 18" xfId="61" xr:uid="{00000000-0005-0000-0000-00003C000000}"/>
    <cellStyle name="Normal 10 3 2 2 2 2 19" xfId="62" xr:uid="{00000000-0005-0000-0000-00003D000000}"/>
    <cellStyle name="Normal 10 3 2 2 2 2 2" xfId="63" xr:uid="{00000000-0005-0000-0000-00003E000000}"/>
    <cellStyle name="Normal 10 3 2 2 2 2 20" xfId="64" xr:uid="{00000000-0005-0000-0000-00003F000000}"/>
    <cellStyle name="Normal 10 3 2 2 2 2 21" xfId="65" xr:uid="{00000000-0005-0000-0000-000040000000}"/>
    <cellStyle name="Normal 10 3 2 2 2 2 22" xfId="66" xr:uid="{00000000-0005-0000-0000-000041000000}"/>
    <cellStyle name="Normal 10 3 2 2 2 2 23" xfId="67" xr:uid="{00000000-0005-0000-0000-000042000000}"/>
    <cellStyle name="Normal 10 3 2 2 2 2 24" xfId="68" xr:uid="{00000000-0005-0000-0000-000043000000}"/>
    <cellStyle name="Normal 10 3 2 2 2 2 25" xfId="69" xr:uid="{00000000-0005-0000-0000-000044000000}"/>
    <cellStyle name="Normal 10 3 2 2 2 2 26" xfId="70" xr:uid="{00000000-0005-0000-0000-000045000000}"/>
    <cellStyle name="Normal 10 3 2 2 2 2 27" xfId="71" xr:uid="{00000000-0005-0000-0000-000046000000}"/>
    <cellStyle name="Normal 10 3 2 2 2 2 28" xfId="72" xr:uid="{00000000-0005-0000-0000-000047000000}"/>
    <cellStyle name="Normal 10 3 2 2 2 2 29" xfId="73" xr:uid="{00000000-0005-0000-0000-000048000000}"/>
    <cellStyle name="Normal 10 3 2 2 2 2 3" xfId="74" xr:uid="{00000000-0005-0000-0000-000049000000}"/>
    <cellStyle name="Normal 10 3 2 2 2 2 30" xfId="75" xr:uid="{00000000-0005-0000-0000-00004A000000}"/>
    <cellStyle name="Normal 10 3 2 2 2 2 31" xfId="76" xr:uid="{00000000-0005-0000-0000-00004B000000}"/>
    <cellStyle name="Normal 10 3 2 2 2 2 32" xfId="77" xr:uid="{00000000-0005-0000-0000-00004C000000}"/>
    <cellStyle name="Normal 10 3 2 2 2 2 33" xfId="78" xr:uid="{00000000-0005-0000-0000-00004D000000}"/>
    <cellStyle name="Normal 10 3 2 2 2 2 34" xfId="79" xr:uid="{00000000-0005-0000-0000-00004E000000}"/>
    <cellStyle name="Normal 10 3 2 2 2 2 35" xfId="80" xr:uid="{00000000-0005-0000-0000-00004F000000}"/>
    <cellStyle name="Normal 10 3 2 2 2 2 36" xfId="81" xr:uid="{00000000-0005-0000-0000-000050000000}"/>
    <cellStyle name="Normal 10 3 2 2 2 2 37" xfId="82" xr:uid="{00000000-0005-0000-0000-000051000000}"/>
    <cellStyle name="Normal 10 3 2 2 2 2 38" xfId="83" xr:uid="{00000000-0005-0000-0000-000052000000}"/>
    <cellStyle name="Normal 10 3 2 2 2 2 39" xfId="84" xr:uid="{00000000-0005-0000-0000-000053000000}"/>
    <cellStyle name="Normal 10 3 2 2 2 2 4" xfId="85" xr:uid="{00000000-0005-0000-0000-000054000000}"/>
    <cellStyle name="Normal 10 3 2 2 2 2 40" xfId="86" xr:uid="{00000000-0005-0000-0000-000055000000}"/>
    <cellStyle name="Normal 10 3 2 2 2 2 41" xfId="87" xr:uid="{00000000-0005-0000-0000-000056000000}"/>
    <cellStyle name="Normal 10 3 2 2 2 2 42" xfId="88" xr:uid="{00000000-0005-0000-0000-000057000000}"/>
    <cellStyle name="Normal 10 3 2 2 2 2 43" xfId="89" xr:uid="{00000000-0005-0000-0000-000058000000}"/>
    <cellStyle name="Normal 10 3 2 2 2 2 43 2" xfId="90" xr:uid="{00000000-0005-0000-0000-000059000000}"/>
    <cellStyle name="Normal 10 3 2 2 2 2 44" xfId="91" xr:uid="{00000000-0005-0000-0000-00005A000000}"/>
    <cellStyle name="Normal 10 3 2 2 2 2 45" xfId="92" xr:uid="{00000000-0005-0000-0000-00005B000000}"/>
    <cellStyle name="Normal 10 3 2 2 2 2 46" xfId="93" xr:uid="{00000000-0005-0000-0000-00005C000000}"/>
    <cellStyle name="Normal 10 3 2 2 2 2 47" xfId="94" xr:uid="{00000000-0005-0000-0000-00005D000000}"/>
    <cellStyle name="Normal 10 3 2 2 2 2 48" xfId="95" xr:uid="{00000000-0005-0000-0000-00005E000000}"/>
    <cellStyle name="Normal 10 3 2 2 2 2 49" xfId="96" xr:uid="{00000000-0005-0000-0000-00005F000000}"/>
    <cellStyle name="Normal 10 3 2 2 2 2 5" xfId="97" xr:uid="{00000000-0005-0000-0000-000060000000}"/>
    <cellStyle name="Normal 10 3 2 2 2 2 50" xfId="98" xr:uid="{00000000-0005-0000-0000-000061000000}"/>
    <cellStyle name="Normal 10 3 2 2 2 2 50 2" xfId="99" xr:uid="{00000000-0005-0000-0000-000062000000}"/>
    <cellStyle name="Normal 10 3 2 2 2 2 51" xfId="100" xr:uid="{00000000-0005-0000-0000-000063000000}"/>
    <cellStyle name="Normal 10 3 2 2 2 2 52" xfId="101" xr:uid="{00000000-0005-0000-0000-000064000000}"/>
    <cellStyle name="Normal 10 3 2 2 2 2 53" xfId="102" xr:uid="{00000000-0005-0000-0000-000065000000}"/>
    <cellStyle name="Normal 10 3 2 2 2 2 54" xfId="103" xr:uid="{00000000-0005-0000-0000-000066000000}"/>
    <cellStyle name="Normal 10 3 2 2 2 2 55" xfId="104" xr:uid="{00000000-0005-0000-0000-000067000000}"/>
    <cellStyle name="Normal 10 3 2 2 2 2 56" xfId="105" xr:uid="{00000000-0005-0000-0000-000068000000}"/>
    <cellStyle name="Normal 10 3 2 2 2 2 57" xfId="106" xr:uid="{00000000-0005-0000-0000-000069000000}"/>
    <cellStyle name="Normal 10 3 2 2 2 2 58" xfId="107" xr:uid="{00000000-0005-0000-0000-00006A000000}"/>
    <cellStyle name="Normal 10 3 2 2 2 2 6" xfId="108" xr:uid="{00000000-0005-0000-0000-00006B000000}"/>
    <cellStyle name="Normal 10 3 2 2 2 2 7" xfId="109" xr:uid="{00000000-0005-0000-0000-00006C000000}"/>
    <cellStyle name="Normal 10 3 2 2 2 2 8" xfId="110" xr:uid="{00000000-0005-0000-0000-00006D000000}"/>
    <cellStyle name="Normal 10 3 2 2 2 2 9" xfId="111" xr:uid="{00000000-0005-0000-0000-00006E000000}"/>
    <cellStyle name="Normal 11" xfId="112" xr:uid="{00000000-0005-0000-0000-00006F000000}"/>
    <cellStyle name="Normal 11 9" xfId="113" xr:uid="{00000000-0005-0000-0000-000070000000}"/>
    <cellStyle name="Normal 12" xfId="114" xr:uid="{00000000-0005-0000-0000-000071000000}"/>
    <cellStyle name="Normal 13" xfId="115" xr:uid="{00000000-0005-0000-0000-000072000000}"/>
    <cellStyle name="Normal 14" xfId="116" xr:uid="{00000000-0005-0000-0000-000073000000}"/>
    <cellStyle name="Normal 15" xfId="117" xr:uid="{00000000-0005-0000-0000-000074000000}"/>
    <cellStyle name="Normal 16" xfId="118" xr:uid="{00000000-0005-0000-0000-000075000000}"/>
    <cellStyle name="Normal 17" xfId="119" xr:uid="{00000000-0005-0000-0000-000076000000}"/>
    <cellStyle name="Normal 18" xfId="120" xr:uid="{00000000-0005-0000-0000-000077000000}"/>
    <cellStyle name="Normal 19" xfId="121" xr:uid="{00000000-0005-0000-0000-000078000000}"/>
    <cellStyle name="Normal 2" xfId="122" xr:uid="{00000000-0005-0000-0000-000079000000}"/>
    <cellStyle name="Normal 2 10" xfId="123" xr:uid="{00000000-0005-0000-0000-00007A000000}"/>
    <cellStyle name="Normal 2 11" xfId="124" xr:uid="{00000000-0005-0000-0000-00007B000000}"/>
    <cellStyle name="Normal 2 12" xfId="125" xr:uid="{00000000-0005-0000-0000-00007C000000}"/>
    <cellStyle name="Normal 2 13" xfId="126" xr:uid="{00000000-0005-0000-0000-00007D000000}"/>
    <cellStyle name="Normal 2 14" xfId="127" xr:uid="{00000000-0005-0000-0000-00007E000000}"/>
    <cellStyle name="Normal 2 2" xfId="128" xr:uid="{00000000-0005-0000-0000-00007F000000}"/>
    <cellStyle name="Normal 2 2 2" xfId="129" xr:uid="{00000000-0005-0000-0000-000080000000}"/>
    <cellStyle name="Normal 2 2 2 2" xfId="130" xr:uid="{00000000-0005-0000-0000-000081000000}"/>
    <cellStyle name="Normal 2 2 2 2 2" xfId="131" xr:uid="{00000000-0005-0000-0000-000082000000}"/>
    <cellStyle name="Normal 2 2 2 3" xfId="132" xr:uid="{00000000-0005-0000-0000-000083000000}"/>
    <cellStyle name="Normal 2 2 2 4" xfId="133" xr:uid="{00000000-0005-0000-0000-000084000000}"/>
    <cellStyle name="Normal 2 2 2 5" xfId="134" xr:uid="{00000000-0005-0000-0000-000085000000}"/>
    <cellStyle name="Normal 2 2 2 6" xfId="135" xr:uid="{00000000-0005-0000-0000-000086000000}"/>
    <cellStyle name="Normal 2 2 2 7" xfId="136" xr:uid="{00000000-0005-0000-0000-000087000000}"/>
    <cellStyle name="Normal 2 2 2 8" xfId="137" xr:uid="{00000000-0005-0000-0000-000088000000}"/>
    <cellStyle name="Normal 2 2 3" xfId="138" xr:uid="{00000000-0005-0000-0000-000089000000}"/>
    <cellStyle name="Normal 2 2 4" xfId="139" xr:uid="{00000000-0005-0000-0000-00008A000000}"/>
    <cellStyle name="Normal 2 2 5" xfId="140" xr:uid="{00000000-0005-0000-0000-00008B000000}"/>
    <cellStyle name="Normal 2 2 6" xfId="141" xr:uid="{00000000-0005-0000-0000-00008C000000}"/>
    <cellStyle name="Normal 2 2 7" xfId="142" xr:uid="{00000000-0005-0000-0000-00008D000000}"/>
    <cellStyle name="Normal 2 2 8" xfId="143" xr:uid="{00000000-0005-0000-0000-00008E000000}"/>
    <cellStyle name="Normal 2 2 9" xfId="144" xr:uid="{00000000-0005-0000-0000-00008F000000}"/>
    <cellStyle name="Normal 2 3" xfId="145" xr:uid="{00000000-0005-0000-0000-000090000000}"/>
    <cellStyle name="Normal 2 3 2" xfId="146" xr:uid="{00000000-0005-0000-0000-000091000000}"/>
    <cellStyle name="Normal 2 3 2 2" xfId="147" xr:uid="{00000000-0005-0000-0000-000092000000}"/>
    <cellStyle name="Normal 2 3 2 3" xfId="148" xr:uid="{00000000-0005-0000-0000-000093000000}"/>
    <cellStyle name="Normal 2 3 2 4" xfId="149" xr:uid="{00000000-0005-0000-0000-000094000000}"/>
    <cellStyle name="Normal 2 3 2 5" xfId="150" xr:uid="{00000000-0005-0000-0000-000095000000}"/>
    <cellStyle name="Normal 2 3 2 6" xfId="151" xr:uid="{00000000-0005-0000-0000-000096000000}"/>
    <cellStyle name="Normal 2 3 2 7" xfId="152" xr:uid="{00000000-0005-0000-0000-000097000000}"/>
    <cellStyle name="Normal 2 3 2 8" xfId="153" xr:uid="{00000000-0005-0000-0000-000098000000}"/>
    <cellStyle name="Normal 2 3 3" xfId="154" xr:uid="{00000000-0005-0000-0000-000099000000}"/>
    <cellStyle name="Normal 2 3 3 2" xfId="155" xr:uid="{00000000-0005-0000-0000-00009A000000}"/>
    <cellStyle name="Normal 2 3 3 3" xfId="156" xr:uid="{00000000-0005-0000-0000-00009B000000}"/>
    <cellStyle name="Normal 2 3 3 4" xfId="157" xr:uid="{00000000-0005-0000-0000-00009C000000}"/>
    <cellStyle name="Normal 2 3 3 5" xfId="158" xr:uid="{00000000-0005-0000-0000-00009D000000}"/>
    <cellStyle name="Normal 2 3 3 6" xfId="159" xr:uid="{00000000-0005-0000-0000-00009E000000}"/>
    <cellStyle name="Normal 2 3 3 7" xfId="160" xr:uid="{00000000-0005-0000-0000-00009F000000}"/>
    <cellStyle name="Normal 2 3 4" xfId="161" xr:uid="{00000000-0005-0000-0000-0000A0000000}"/>
    <cellStyle name="Normal 2 3 5" xfId="162" xr:uid="{00000000-0005-0000-0000-0000A1000000}"/>
    <cellStyle name="Normal 2 3 6" xfId="163" xr:uid="{00000000-0005-0000-0000-0000A2000000}"/>
    <cellStyle name="Normal 2 3 7" xfId="164" xr:uid="{00000000-0005-0000-0000-0000A3000000}"/>
    <cellStyle name="Normal 2 3 7 2" xfId="165" xr:uid="{00000000-0005-0000-0000-0000A4000000}"/>
    <cellStyle name="Normal 2 3 7 3" xfId="166" xr:uid="{00000000-0005-0000-0000-0000A5000000}"/>
    <cellStyle name="Normal 2 3 7 4" xfId="167" xr:uid="{00000000-0005-0000-0000-0000A6000000}"/>
    <cellStyle name="Normal 2 3 7 5" xfId="168" xr:uid="{00000000-0005-0000-0000-0000A7000000}"/>
    <cellStyle name="Normal 2 3 7 6" xfId="169" xr:uid="{00000000-0005-0000-0000-0000A8000000}"/>
    <cellStyle name="Normal 2 3 7 7" xfId="170" xr:uid="{00000000-0005-0000-0000-0000A9000000}"/>
    <cellStyle name="Normal 2 4" xfId="171" xr:uid="{00000000-0005-0000-0000-0000AA000000}"/>
    <cellStyle name="Normal 2 5" xfId="172" xr:uid="{00000000-0005-0000-0000-0000AB000000}"/>
    <cellStyle name="Normal 2 6" xfId="173" xr:uid="{00000000-0005-0000-0000-0000AC000000}"/>
    <cellStyle name="Normal 2 7" xfId="174" xr:uid="{00000000-0005-0000-0000-0000AD000000}"/>
    <cellStyle name="Normal 2 8" xfId="175" xr:uid="{00000000-0005-0000-0000-0000AE000000}"/>
    <cellStyle name="Normal 2 9" xfId="176" xr:uid="{00000000-0005-0000-0000-0000AF000000}"/>
    <cellStyle name="Normal 2_Prijs BBP" xfId="177" xr:uid="{00000000-0005-0000-0000-0000B0000000}"/>
    <cellStyle name="Normal 20" xfId="178" xr:uid="{00000000-0005-0000-0000-0000B1000000}"/>
    <cellStyle name="Normal 20 7 3 6 2" xfId="179" xr:uid="{00000000-0005-0000-0000-0000B2000000}"/>
    <cellStyle name="NORMAL 3" xfId="180" xr:uid="{00000000-0005-0000-0000-0000B3000000}"/>
    <cellStyle name="Normal 3 10" xfId="181" xr:uid="{00000000-0005-0000-0000-0000B4000000}"/>
    <cellStyle name="Normal 3 10 2" xfId="182" xr:uid="{00000000-0005-0000-0000-0000B5000000}"/>
    <cellStyle name="Normal 3 10 2 2" xfId="183" xr:uid="{00000000-0005-0000-0000-0000B6000000}"/>
    <cellStyle name="Normal 3 10 2 3" xfId="184" xr:uid="{00000000-0005-0000-0000-0000B7000000}"/>
    <cellStyle name="Normal 3 10 3" xfId="185" xr:uid="{00000000-0005-0000-0000-0000B8000000}"/>
    <cellStyle name="Normal 3 10 3 2" xfId="186" xr:uid="{00000000-0005-0000-0000-0000B9000000}"/>
    <cellStyle name="Normal 3 10 3 3" xfId="187" xr:uid="{00000000-0005-0000-0000-0000BA000000}"/>
    <cellStyle name="Normal 3 10 4" xfId="188" xr:uid="{00000000-0005-0000-0000-0000BB000000}"/>
    <cellStyle name="Normal 3 10 4 2" xfId="189" xr:uid="{00000000-0005-0000-0000-0000BC000000}"/>
    <cellStyle name="Normal 3 10 4 3" xfId="190" xr:uid="{00000000-0005-0000-0000-0000BD000000}"/>
    <cellStyle name="Normal 3 10 5" xfId="191" xr:uid="{00000000-0005-0000-0000-0000BE000000}"/>
    <cellStyle name="Normal 3 10 6" xfId="192" xr:uid="{00000000-0005-0000-0000-0000BF000000}"/>
    <cellStyle name="Normal 3 11" xfId="193" xr:uid="{00000000-0005-0000-0000-0000C0000000}"/>
    <cellStyle name="Normal 3 11 2" xfId="194" xr:uid="{00000000-0005-0000-0000-0000C1000000}"/>
    <cellStyle name="Normal 3 11 2 2" xfId="195" xr:uid="{00000000-0005-0000-0000-0000C2000000}"/>
    <cellStyle name="Normal 3 11 2 3" xfId="196" xr:uid="{00000000-0005-0000-0000-0000C3000000}"/>
    <cellStyle name="Normal 3 11 3" xfId="197" xr:uid="{00000000-0005-0000-0000-0000C4000000}"/>
    <cellStyle name="Normal 3 11 3 2" xfId="198" xr:uid="{00000000-0005-0000-0000-0000C5000000}"/>
    <cellStyle name="Normal 3 11 3 3" xfId="199" xr:uid="{00000000-0005-0000-0000-0000C6000000}"/>
    <cellStyle name="Normal 3 11 4" xfId="200" xr:uid="{00000000-0005-0000-0000-0000C7000000}"/>
    <cellStyle name="Normal 3 11 4 2" xfId="201" xr:uid="{00000000-0005-0000-0000-0000C8000000}"/>
    <cellStyle name="Normal 3 11 4 3" xfId="202" xr:uid="{00000000-0005-0000-0000-0000C9000000}"/>
    <cellStyle name="Normal 3 11 5" xfId="203" xr:uid="{00000000-0005-0000-0000-0000CA000000}"/>
    <cellStyle name="Normal 3 11 6" xfId="204" xr:uid="{00000000-0005-0000-0000-0000CB000000}"/>
    <cellStyle name="Normal 3 12" xfId="205" xr:uid="{00000000-0005-0000-0000-0000CC000000}"/>
    <cellStyle name="Normal 3 12 2" xfId="206" xr:uid="{00000000-0005-0000-0000-0000CD000000}"/>
    <cellStyle name="Normal 3 12 2 2" xfId="207" xr:uid="{00000000-0005-0000-0000-0000CE000000}"/>
    <cellStyle name="Normal 3 12 2 3" xfId="208" xr:uid="{00000000-0005-0000-0000-0000CF000000}"/>
    <cellStyle name="Normal 3 12 3" xfId="209" xr:uid="{00000000-0005-0000-0000-0000D0000000}"/>
    <cellStyle name="Normal 3 12 3 2" xfId="210" xr:uid="{00000000-0005-0000-0000-0000D1000000}"/>
    <cellStyle name="Normal 3 12 3 3" xfId="211" xr:uid="{00000000-0005-0000-0000-0000D2000000}"/>
    <cellStyle name="Normal 3 12 4" xfId="212" xr:uid="{00000000-0005-0000-0000-0000D3000000}"/>
    <cellStyle name="Normal 3 12 4 2" xfId="213" xr:uid="{00000000-0005-0000-0000-0000D4000000}"/>
    <cellStyle name="Normal 3 12 4 3" xfId="214" xr:uid="{00000000-0005-0000-0000-0000D5000000}"/>
    <cellStyle name="Normal 3 12 5" xfId="215" xr:uid="{00000000-0005-0000-0000-0000D6000000}"/>
    <cellStyle name="Normal 3 12 6" xfId="216" xr:uid="{00000000-0005-0000-0000-0000D7000000}"/>
    <cellStyle name="Normal 3 13" xfId="217" xr:uid="{00000000-0005-0000-0000-0000D8000000}"/>
    <cellStyle name="Normal 3 13 2" xfId="218" xr:uid="{00000000-0005-0000-0000-0000D9000000}"/>
    <cellStyle name="Normal 3 13 2 2" xfId="219" xr:uid="{00000000-0005-0000-0000-0000DA000000}"/>
    <cellStyle name="Normal 3 13 2 3" xfId="220" xr:uid="{00000000-0005-0000-0000-0000DB000000}"/>
    <cellStyle name="Normal 3 13 3" xfId="221" xr:uid="{00000000-0005-0000-0000-0000DC000000}"/>
    <cellStyle name="Normal 3 13 3 2" xfId="222" xr:uid="{00000000-0005-0000-0000-0000DD000000}"/>
    <cellStyle name="Normal 3 13 3 3" xfId="223" xr:uid="{00000000-0005-0000-0000-0000DE000000}"/>
    <cellStyle name="Normal 3 13 4" xfId="224" xr:uid="{00000000-0005-0000-0000-0000DF000000}"/>
    <cellStyle name="Normal 3 13 4 2" xfId="225" xr:uid="{00000000-0005-0000-0000-0000E0000000}"/>
    <cellStyle name="Normal 3 13 4 3" xfId="226" xr:uid="{00000000-0005-0000-0000-0000E1000000}"/>
    <cellStyle name="Normal 3 13 5" xfId="227" xr:uid="{00000000-0005-0000-0000-0000E2000000}"/>
    <cellStyle name="Normal 3 13 6" xfId="228" xr:uid="{00000000-0005-0000-0000-0000E3000000}"/>
    <cellStyle name="Normal 3 14" xfId="229" xr:uid="{00000000-0005-0000-0000-0000E4000000}"/>
    <cellStyle name="Normal 3 14 2" xfId="230" xr:uid="{00000000-0005-0000-0000-0000E5000000}"/>
    <cellStyle name="Normal 3 14 2 2" xfId="231" xr:uid="{00000000-0005-0000-0000-0000E6000000}"/>
    <cellStyle name="Normal 3 14 2 3" xfId="232" xr:uid="{00000000-0005-0000-0000-0000E7000000}"/>
    <cellStyle name="Normal 3 14 3" xfId="233" xr:uid="{00000000-0005-0000-0000-0000E8000000}"/>
    <cellStyle name="Normal 3 14 3 2" xfId="234" xr:uid="{00000000-0005-0000-0000-0000E9000000}"/>
    <cellStyle name="Normal 3 14 3 3" xfId="235" xr:uid="{00000000-0005-0000-0000-0000EA000000}"/>
    <cellStyle name="Normal 3 14 4" xfId="236" xr:uid="{00000000-0005-0000-0000-0000EB000000}"/>
    <cellStyle name="Normal 3 14 4 2" xfId="237" xr:uid="{00000000-0005-0000-0000-0000EC000000}"/>
    <cellStyle name="Normal 3 14 4 3" xfId="238" xr:uid="{00000000-0005-0000-0000-0000ED000000}"/>
    <cellStyle name="Normal 3 14 5" xfId="239" xr:uid="{00000000-0005-0000-0000-0000EE000000}"/>
    <cellStyle name="Normal 3 14 6" xfId="240" xr:uid="{00000000-0005-0000-0000-0000EF000000}"/>
    <cellStyle name="Normal 3 15" xfId="241" xr:uid="{00000000-0005-0000-0000-0000F0000000}"/>
    <cellStyle name="Normal 3 15 2" xfId="242" xr:uid="{00000000-0005-0000-0000-0000F1000000}"/>
    <cellStyle name="Normal 3 15 3" xfId="243" xr:uid="{00000000-0005-0000-0000-0000F2000000}"/>
    <cellStyle name="Normal 3 16" xfId="244" xr:uid="{00000000-0005-0000-0000-0000F3000000}"/>
    <cellStyle name="Normal 3 16 2" xfId="245" xr:uid="{00000000-0005-0000-0000-0000F4000000}"/>
    <cellStyle name="Normal 3 16 3" xfId="246" xr:uid="{00000000-0005-0000-0000-0000F5000000}"/>
    <cellStyle name="Normal 3 17" xfId="247" xr:uid="{00000000-0005-0000-0000-0000F6000000}"/>
    <cellStyle name="Normal 3 17 2" xfId="248" xr:uid="{00000000-0005-0000-0000-0000F7000000}"/>
    <cellStyle name="Normal 3 17 3" xfId="249" xr:uid="{00000000-0005-0000-0000-0000F8000000}"/>
    <cellStyle name="Normal 3 18" xfId="250" xr:uid="{00000000-0005-0000-0000-0000F9000000}"/>
    <cellStyle name="Normal 3 18 2" xfId="251" xr:uid="{00000000-0005-0000-0000-0000FA000000}"/>
    <cellStyle name="Normal 3 18 3" xfId="252" xr:uid="{00000000-0005-0000-0000-0000FB000000}"/>
    <cellStyle name="Normal 3 19" xfId="253" xr:uid="{00000000-0005-0000-0000-0000FC000000}"/>
    <cellStyle name="NORMAL 3 2" xfId="254" xr:uid="{00000000-0005-0000-0000-0000FD000000}"/>
    <cellStyle name="Normal 3 2 2" xfId="255" xr:uid="{00000000-0005-0000-0000-0000FE000000}"/>
    <cellStyle name="Normal 3 2 2 2" xfId="256" xr:uid="{00000000-0005-0000-0000-0000FF000000}"/>
    <cellStyle name="Normal 3 2 2 3" xfId="257" xr:uid="{00000000-0005-0000-0000-000000010000}"/>
    <cellStyle name="Normal 3 2 3" xfId="258" xr:uid="{00000000-0005-0000-0000-000001010000}"/>
    <cellStyle name="Normal 3 2 3 2" xfId="259" xr:uid="{00000000-0005-0000-0000-000002010000}"/>
    <cellStyle name="Normal 3 2 3 3" xfId="260" xr:uid="{00000000-0005-0000-0000-000003010000}"/>
    <cellStyle name="Normal 3 2 4" xfId="261" xr:uid="{00000000-0005-0000-0000-000004010000}"/>
    <cellStyle name="Normal 3 2 4 2" xfId="262" xr:uid="{00000000-0005-0000-0000-000005010000}"/>
    <cellStyle name="Normal 3 2 4 3" xfId="263" xr:uid="{00000000-0005-0000-0000-000006010000}"/>
    <cellStyle name="Normal 3 2 5" xfId="264" xr:uid="{00000000-0005-0000-0000-000007010000}"/>
    <cellStyle name="Normal 3 2 6" xfId="265" xr:uid="{00000000-0005-0000-0000-000008010000}"/>
    <cellStyle name="Normal 3 2_Prijs BBP" xfId="266" xr:uid="{00000000-0005-0000-0000-000009010000}"/>
    <cellStyle name="Normal 3 20" xfId="267" xr:uid="{00000000-0005-0000-0000-00000A010000}"/>
    <cellStyle name="Normal 3 21" xfId="268" xr:uid="{00000000-0005-0000-0000-00000B010000}"/>
    <cellStyle name="Normal 3 22" xfId="269" xr:uid="{00000000-0005-0000-0000-00000C010000}"/>
    <cellStyle name="Normal 3 3" xfId="270" xr:uid="{00000000-0005-0000-0000-00000D010000}"/>
    <cellStyle name="Normal 3 3 2" xfId="271" xr:uid="{00000000-0005-0000-0000-00000E010000}"/>
    <cellStyle name="Normal 3 3 2 2" xfId="272" xr:uid="{00000000-0005-0000-0000-00000F010000}"/>
    <cellStyle name="Normal 3 3 2 3" xfId="273" xr:uid="{00000000-0005-0000-0000-000010010000}"/>
    <cellStyle name="Normal 3 3 3" xfId="274" xr:uid="{00000000-0005-0000-0000-000011010000}"/>
    <cellStyle name="Normal 3 3 3 2" xfId="275" xr:uid="{00000000-0005-0000-0000-000012010000}"/>
    <cellStyle name="Normal 3 3 3 3" xfId="276" xr:uid="{00000000-0005-0000-0000-000013010000}"/>
    <cellStyle name="Normal 3 3 4" xfId="277" xr:uid="{00000000-0005-0000-0000-000014010000}"/>
    <cellStyle name="Normal 3 3 4 2" xfId="278" xr:uid="{00000000-0005-0000-0000-000015010000}"/>
    <cellStyle name="Normal 3 3 4 3" xfId="279" xr:uid="{00000000-0005-0000-0000-000016010000}"/>
    <cellStyle name="Normal 3 3 5" xfId="280" xr:uid="{00000000-0005-0000-0000-000017010000}"/>
    <cellStyle name="Normal 3 3 6" xfId="281" xr:uid="{00000000-0005-0000-0000-000018010000}"/>
    <cellStyle name="Normal 3 4" xfId="282" xr:uid="{00000000-0005-0000-0000-000019010000}"/>
    <cellStyle name="Normal 3 4 2" xfId="283" xr:uid="{00000000-0005-0000-0000-00001A010000}"/>
    <cellStyle name="Normal 3 4 2 2" xfId="284" xr:uid="{00000000-0005-0000-0000-00001B010000}"/>
    <cellStyle name="Normal 3 4 2 3" xfId="285" xr:uid="{00000000-0005-0000-0000-00001C010000}"/>
    <cellStyle name="Normal 3 4 3" xfId="286" xr:uid="{00000000-0005-0000-0000-00001D010000}"/>
    <cellStyle name="Normal 3 4 3 2" xfId="287" xr:uid="{00000000-0005-0000-0000-00001E010000}"/>
    <cellStyle name="Normal 3 4 3 3" xfId="288" xr:uid="{00000000-0005-0000-0000-00001F010000}"/>
    <cellStyle name="Normal 3 4 4" xfId="289" xr:uid="{00000000-0005-0000-0000-000020010000}"/>
    <cellStyle name="Normal 3 4 4 2" xfId="290" xr:uid="{00000000-0005-0000-0000-000021010000}"/>
    <cellStyle name="Normal 3 4 4 3" xfId="291" xr:uid="{00000000-0005-0000-0000-000022010000}"/>
    <cellStyle name="Normal 3 4 5" xfId="292" xr:uid="{00000000-0005-0000-0000-000023010000}"/>
    <cellStyle name="Normal 3 4 6" xfId="293" xr:uid="{00000000-0005-0000-0000-000024010000}"/>
    <cellStyle name="Normal 3 5" xfId="294" xr:uid="{00000000-0005-0000-0000-000025010000}"/>
    <cellStyle name="Normal 3 5 2" xfId="295" xr:uid="{00000000-0005-0000-0000-000026010000}"/>
    <cellStyle name="Normal 3 5 2 2" xfId="296" xr:uid="{00000000-0005-0000-0000-000027010000}"/>
    <cellStyle name="Normal 3 5 2 3" xfId="297" xr:uid="{00000000-0005-0000-0000-000028010000}"/>
    <cellStyle name="Normal 3 5 3" xfId="298" xr:uid="{00000000-0005-0000-0000-000029010000}"/>
    <cellStyle name="Normal 3 5 3 2" xfId="299" xr:uid="{00000000-0005-0000-0000-00002A010000}"/>
    <cellStyle name="Normal 3 5 3 3" xfId="300" xr:uid="{00000000-0005-0000-0000-00002B010000}"/>
    <cellStyle name="Normal 3 5 4" xfId="301" xr:uid="{00000000-0005-0000-0000-00002C010000}"/>
    <cellStyle name="Normal 3 5 4 2" xfId="302" xr:uid="{00000000-0005-0000-0000-00002D010000}"/>
    <cellStyle name="Normal 3 5 4 3" xfId="303" xr:uid="{00000000-0005-0000-0000-00002E010000}"/>
    <cellStyle name="Normal 3 5 5" xfId="304" xr:uid="{00000000-0005-0000-0000-00002F010000}"/>
    <cellStyle name="Normal 3 5 6" xfId="305" xr:uid="{00000000-0005-0000-0000-000030010000}"/>
    <cellStyle name="Normal 3 6" xfId="306" xr:uid="{00000000-0005-0000-0000-000031010000}"/>
    <cellStyle name="Normal 3 6 2" xfId="307" xr:uid="{00000000-0005-0000-0000-000032010000}"/>
    <cellStyle name="Normal 3 6 2 2" xfId="308" xr:uid="{00000000-0005-0000-0000-000033010000}"/>
    <cellStyle name="Normal 3 6 2 3" xfId="309" xr:uid="{00000000-0005-0000-0000-000034010000}"/>
    <cellStyle name="Normal 3 6 3" xfId="310" xr:uid="{00000000-0005-0000-0000-000035010000}"/>
    <cellStyle name="Normal 3 6 3 2" xfId="311" xr:uid="{00000000-0005-0000-0000-000036010000}"/>
    <cellStyle name="Normal 3 6 3 3" xfId="312" xr:uid="{00000000-0005-0000-0000-000037010000}"/>
    <cellStyle name="Normal 3 6 4" xfId="313" xr:uid="{00000000-0005-0000-0000-000038010000}"/>
    <cellStyle name="Normal 3 6 4 2" xfId="314" xr:uid="{00000000-0005-0000-0000-000039010000}"/>
    <cellStyle name="Normal 3 6 4 3" xfId="315" xr:uid="{00000000-0005-0000-0000-00003A010000}"/>
    <cellStyle name="Normal 3 6 5" xfId="316" xr:uid="{00000000-0005-0000-0000-00003B010000}"/>
    <cellStyle name="Normal 3 6 6" xfId="317" xr:uid="{00000000-0005-0000-0000-00003C010000}"/>
    <cellStyle name="Normal 3 7" xfId="318" xr:uid="{00000000-0005-0000-0000-00003D010000}"/>
    <cellStyle name="Normal 3 7 2" xfId="319" xr:uid="{00000000-0005-0000-0000-00003E010000}"/>
    <cellStyle name="Normal 3 7 2 2" xfId="320" xr:uid="{00000000-0005-0000-0000-00003F010000}"/>
    <cellStyle name="Normal 3 7 2 3" xfId="321" xr:uid="{00000000-0005-0000-0000-000040010000}"/>
    <cellStyle name="Normal 3 7 3" xfId="322" xr:uid="{00000000-0005-0000-0000-000041010000}"/>
    <cellStyle name="Normal 3 7 3 2" xfId="323" xr:uid="{00000000-0005-0000-0000-000042010000}"/>
    <cellStyle name="Normal 3 7 3 3" xfId="324" xr:uid="{00000000-0005-0000-0000-000043010000}"/>
    <cellStyle name="Normal 3 7 4" xfId="325" xr:uid="{00000000-0005-0000-0000-000044010000}"/>
    <cellStyle name="Normal 3 7 4 2" xfId="326" xr:uid="{00000000-0005-0000-0000-000045010000}"/>
    <cellStyle name="Normal 3 7 4 3" xfId="327" xr:uid="{00000000-0005-0000-0000-000046010000}"/>
    <cellStyle name="Normal 3 7 5" xfId="328" xr:uid="{00000000-0005-0000-0000-000047010000}"/>
    <cellStyle name="Normal 3 7 6" xfId="329" xr:uid="{00000000-0005-0000-0000-000048010000}"/>
    <cellStyle name="Normal 3 8" xfId="330" xr:uid="{00000000-0005-0000-0000-000049010000}"/>
    <cellStyle name="Normal 3 8 2" xfId="331" xr:uid="{00000000-0005-0000-0000-00004A010000}"/>
    <cellStyle name="Normal 3 8 2 2" xfId="332" xr:uid="{00000000-0005-0000-0000-00004B010000}"/>
    <cellStyle name="Normal 3 8 2 3" xfId="333" xr:uid="{00000000-0005-0000-0000-00004C010000}"/>
    <cellStyle name="Normal 3 8 3" xfId="334" xr:uid="{00000000-0005-0000-0000-00004D010000}"/>
    <cellStyle name="Normal 3 8 3 2" xfId="335" xr:uid="{00000000-0005-0000-0000-00004E010000}"/>
    <cellStyle name="Normal 3 8 3 3" xfId="336" xr:uid="{00000000-0005-0000-0000-00004F010000}"/>
    <cellStyle name="Normal 3 8 4" xfId="337" xr:uid="{00000000-0005-0000-0000-000050010000}"/>
    <cellStyle name="Normal 3 8 4 2" xfId="338" xr:uid="{00000000-0005-0000-0000-000051010000}"/>
    <cellStyle name="Normal 3 8 4 3" xfId="339" xr:uid="{00000000-0005-0000-0000-000052010000}"/>
    <cellStyle name="Normal 3 8 5" xfId="340" xr:uid="{00000000-0005-0000-0000-000053010000}"/>
    <cellStyle name="Normal 3 8 6" xfId="341" xr:uid="{00000000-0005-0000-0000-000054010000}"/>
    <cellStyle name="Normal 3 9" xfId="342" xr:uid="{00000000-0005-0000-0000-000055010000}"/>
    <cellStyle name="Normal 3 9 2" xfId="343" xr:uid="{00000000-0005-0000-0000-000056010000}"/>
    <cellStyle name="Normal 3 9 2 2" xfId="344" xr:uid="{00000000-0005-0000-0000-000057010000}"/>
    <cellStyle name="Normal 3 9 2 3" xfId="345" xr:uid="{00000000-0005-0000-0000-000058010000}"/>
    <cellStyle name="Normal 3 9 3" xfId="346" xr:uid="{00000000-0005-0000-0000-000059010000}"/>
    <cellStyle name="Normal 3 9 3 2" xfId="347" xr:uid="{00000000-0005-0000-0000-00005A010000}"/>
    <cellStyle name="Normal 3 9 3 3" xfId="348" xr:uid="{00000000-0005-0000-0000-00005B010000}"/>
    <cellStyle name="Normal 3 9 4" xfId="349" xr:uid="{00000000-0005-0000-0000-00005C010000}"/>
    <cellStyle name="Normal 3 9 4 2" xfId="350" xr:uid="{00000000-0005-0000-0000-00005D010000}"/>
    <cellStyle name="Normal 3 9 4 3" xfId="351" xr:uid="{00000000-0005-0000-0000-00005E010000}"/>
    <cellStyle name="Normal 3 9 5" xfId="352" xr:uid="{00000000-0005-0000-0000-00005F010000}"/>
    <cellStyle name="Normal 3 9 6" xfId="353" xr:uid="{00000000-0005-0000-0000-000060010000}"/>
    <cellStyle name="Normal 3_Prijs BBP" xfId="354" xr:uid="{00000000-0005-0000-0000-000061010000}"/>
    <cellStyle name="Normal 4" xfId="355" xr:uid="{00000000-0005-0000-0000-000062010000}"/>
    <cellStyle name="Normal 4 2" xfId="356" xr:uid="{00000000-0005-0000-0000-000063010000}"/>
    <cellStyle name="Normal 4 3" xfId="357" xr:uid="{00000000-0005-0000-0000-000064010000}"/>
    <cellStyle name="Normal 4 4" xfId="358" xr:uid="{00000000-0005-0000-0000-000065010000}"/>
    <cellStyle name="Normal 4 4 2" xfId="359" xr:uid="{00000000-0005-0000-0000-000066010000}"/>
    <cellStyle name="Normal 4 4 2 2" xfId="360" xr:uid="{00000000-0005-0000-0000-000067010000}"/>
    <cellStyle name="Normal 4 4 2 2 2" xfId="361" xr:uid="{00000000-0005-0000-0000-000068010000}"/>
    <cellStyle name="Normal 4 4 2 3" xfId="362" xr:uid="{00000000-0005-0000-0000-000069010000}"/>
    <cellStyle name="Normal 4 4 2 3 2" xfId="363" xr:uid="{00000000-0005-0000-0000-00006A010000}"/>
    <cellStyle name="Normal 4 4 2 3 2 2" xfId="364" xr:uid="{00000000-0005-0000-0000-00006B010000}"/>
    <cellStyle name="Normal 4 4 2 3 2 3" xfId="365" xr:uid="{00000000-0005-0000-0000-00006C010000}"/>
    <cellStyle name="Normal 4 4 2 3 2 4" xfId="366" xr:uid="{00000000-0005-0000-0000-00006D010000}"/>
    <cellStyle name="Normal 5" xfId="367" xr:uid="{00000000-0005-0000-0000-00006E010000}"/>
    <cellStyle name="Normal 5 2" xfId="368" xr:uid="{00000000-0005-0000-0000-00006F010000}"/>
    <cellStyle name="Normal 5 2 2" xfId="369" xr:uid="{00000000-0005-0000-0000-000070010000}"/>
    <cellStyle name="Normal 5 2 3" xfId="370" xr:uid="{00000000-0005-0000-0000-000071010000}"/>
    <cellStyle name="Normal 5 2 4" xfId="371" xr:uid="{00000000-0005-0000-0000-000072010000}"/>
    <cellStyle name="Normal 5 2 4 2" xfId="372" xr:uid="{00000000-0005-0000-0000-000073010000}"/>
    <cellStyle name="Normal 5 3" xfId="373" xr:uid="{00000000-0005-0000-0000-000074010000}"/>
    <cellStyle name="Normal 5 3 2" xfId="374" xr:uid="{00000000-0005-0000-0000-000075010000}"/>
    <cellStyle name="Normal 5 3 3" xfId="375" xr:uid="{00000000-0005-0000-0000-000076010000}"/>
    <cellStyle name="Normal 5 4" xfId="376" xr:uid="{00000000-0005-0000-0000-000077010000}"/>
    <cellStyle name="Normal 5 4 2" xfId="377" xr:uid="{00000000-0005-0000-0000-000078010000}"/>
    <cellStyle name="Normal 5 4 3" xfId="378" xr:uid="{00000000-0005-0000-0000-000079010000}"/>
    <cellStyle name="Normal 5 5" xfId="379" xr:uid="{00000000-0005-0000-0000-00007A010000}"/>
    <cellStyle name="Normal 5 6" xfId="380" xr:uid="{00000000-0005-0000-0000-00007B010000}"/>
    <cellStyle name="Normal 6" xfId="381" xr:uid="{00000000-0005-0000-0000-00007C010000}"/>
    <cellStyle name="Normal 7" xfId="382" xr:uid="{00000000-0005-0000-0000-00007D010000}"/>
    <cellStyle name="Normal 7 2" xfId="383" xr:uid="{00000000-0005-0000-0000-00007E010000}"/>
    <cellStyle name="Normal 7 2 2" xfId="384" xr:uid="{00000000-0005-0000-0000-00007F010000}"/>
    <cellStyle name="Normal 7 2 3" xfId="385" xr:uid="{00000000-0005-0000-0000-000080010000}"/>
    <cellStyle name="Normal 7 3" xfId="386" xr:uid="{00000000-0005-0000-0000-000081010000}"/>
    <cellStyle name="Normal 7 3 2" xfId="387" xr:uid="{00000000-0005-0000-0000-000082010000}"/>
    <cellStyle name="Normal 7 3 3" xfId="388" xr:uid="{00000000-0005-0000-0000-000083010000}"/>
    <cellStyle name="Normal 7 4" xfId="389" xr:uid="{00000000-0005-0000-0000-000084010000}"/>
    <cellStyle name="Normal 7 4 2" xfId="390" xr:uid="{00000000-0005-0000-0000-000085010000}"/>
    <cellStyle name="Normal 7 4 3" xfId="391" xr:uid="{00000000-0005-0000-0000-000086010000}"/>
    <cellStyle name="Normal 7 5" xfId="392" xr:uid="{00000000-0005-0000-0000-000087010000}"/>
    <cellStyle name="Normal 7 6" xfId="393" xr:uid="{00000000-0005-0000-0000-000088010000}"/>
    <cellStyle name="Normal 8" xfId="394" xr:uid="{00000000-0005-0000-0000-000089010000}"/>
    <cellStyle name="Normal 8 2" xfId="395" xr:uid="{00000000-0005-0000-0000-00008A010000}"/>
    <cellStyle name="Normal 8 3" xfId="396" xr:uid="{00000000-0005-0000-0000-00008B010000}"/>
    <cellStyle name="Normal 9" xfId="397" xr:uid="{00000000-0005-0000-0000-00008C010000}"/>
    <cellStyle name="Normal 9 2" xfId="398" xr:uid="{00000000-0005-0000-0000-00008D010000}"/>
    <cellStyle name="Normal 9 2 2" xfId="399" xr:uid="{00000000-0005-0000-0000-00008E010000}"/>
    <cellStyle name="Normal 9 2 3" xfId="400" xr:uid="{00000000-0005-0000-0000-00008F010000}"/>
    <cellStyle name="Normal 9 3" xfId="401" xr:uid="{00000000-0005-0000-0000-000090010000}"/>
    <cellStyle name="Normal 9 4" xfId="402" xr:uid="{00000000-0005-0000-0000-000091010000}"/>
    <cellStyle name="Normal_Sheet1_1" xfId="403" xr:uid="{00000000-0005-0000-0000-000092010000}"/>
    <cellStyle name="Note 2" xfId="404" xr:uid="{00000000-0005-0000-0000-000093010000}"/>
    <cellStyle name="Note 2 2" xfId="405" xr:uid="{00000000-0005-0000-0000-000094010000}"/>
    <cellStyle name="Note 2 2 2" xfId="406" xr:uid="{00000000-0005-0000-0000-000095010000}"/>
    <cellStyle name="Note 2 2 3" xfId="407" xr:uid="{00000000-0005-0000-0000-000096010000}"/>
    <cellStyle name="Note 2 3" xfId="408" xr:uid="{00000000-0005-0000-0000-000097010000}"/>
    <cellStyle name="Note 2 3 2" xfId="409" xr:uid="{00000000-0005-0000-0000-000098010000}"/>
    <cellStyle name="Note 2 3 3" xfId="410" xr:uid="{00000000-0005-0000-0000-000099010000}"/>
    <cellStyle name="Note 2 4" xfId="411" xr:uid="{00000000-0005-0000-0000-00009A010000}"/>
    <cellStyle name="Note 2 4 2" xfId="412" xr:uid="{00000000-0005-0000-0000-00009B010000}"/>
    <cellStyle name="Note 2 4 3" xfId="413" xr:uid="{00000000-0005-0000-0000-00009C010000}"/>
    <cellStyle name="Note 2 5" xfId="414" xr:uid="{00000000-0005-0000-0000-00009D010000}"/>
    <cellStyle name="Note 2 6" xfId="415" xr:uid="{00000000-0005-0000-0000-00009E010000}"/>
    <cellStyle name="Note 3" xfId="416" xr:uid="{00000000-0005-0000-0000-00009F010000}"/>
    <cellStyle name="Note 3 2" xfId="417" xr:uid="{00000000-0005-0000-0000-0000A0010000}"/>
    <cellStyle name="Note 3 2 2" xfId="418" xr:uid="{00000000-0005-0000-0000-0000A1010000}"/>
    <cellStyle name="Note 3 2 3" xfId="419" xr:uid="{00000000-0005-0000-0000-0000A2010000}"/>
    <cellStyle name="Note 3 3" xfId="420" xr:uid="{00000000-0005-0000-0000-0000A3010000}"/>
    <cellStyle name="Note 3 3 2" xfId="421" xr:uid="{00000000-0005-0000-0000-0000A4010000}"/>
    <cellStyle name="Note 3 3 3" xfId="422" xr:uid="{00000000-0005-0000-0000-0000A5010000}"/>
    <cellStyle name="Note 3 4" xfId="423" xr:uid="{00000000-0005-0000-0000-0000A6010000}"/>
    <cellStyle name="Note 3 4 2" xfId="424" xr:uid="{00000000-0005-0000-0000-0000A7010000}"/>
    <cellStyle name="Note 3 4 3" xfId="425" xr:uid="{00000000-0005-0000-0000-0000A8010000}"/>
    <cellStyle name="Note 3 5" xfId="426" xr:uid="{00000000-0005-0000-0000-0000A9010000}"/>
    <cellStyle name="Note 3 6" xfId="427" xr:uid="{00000000-0005-0000-0000-0000AA010000}"/>
    <cellStyle name="Note 4" xfId="428" xr:uid="{00000000-0005-0000-0000-0000AB010000}"/>
    <cellStyle name="Note 4 2" xfId="429" xr:uid="{00000000-0005-0000-0000-0000AC010000}"/>
    <cellStyle name="Note 4 2 2" xfId="430" xr:uid="{00000000-0005-0000-0000-0000AD010000}"/>
    <cellStyle name="Note 4 2 3" xfId="431" xr:uid="{00000000-0005-0000-0000-0000AE010000}"/>
    <cellStyle name="Note 4 3" xfId="432" xr:uid="{00000000-0005-0000-0000-0000AF010000}"/>
    <cellStyle name="Note 4 3 2" xfId="433" xr:uid="{00000000-0005-0000-0000-0000B0010000}"/>
    <cellStyle name="Note 4 3 3" xfId="434" xr:uid="{00000000-0005-0000-0000-0000B1010000}"/>
    <cellStyle name="Note 4 4" xfId="435" xr:uid="{00000000-0005-0000-0000-0000B2010000}"/>
    <cellStyle name="Note 4 4 2" xfId="436" xr:uid="{00000000-0005-0000-0000-0000B3010000}"/>
    <cellStyle name="Note 4 4 3" xfId="437" xr:uid="{00000000-0005-0000-0000-0000B4010000}"/>
    <cellStyle name="Note 4 5" xfId="438" xr:uid="{00000000-0005-0000-0000-0000B5010000}"/>
    <cellStyle name="Note 4 6" xfId="439" xr:uid="{00000000-0005-0000-0000-0000B6010000}"/>
    <cellStyle name="Notitie 2" xfId="440" xr:uid="{00000000-0005-0000-0000-0000B7010000}"/>
    <cellStyle name="Notitie 2 2" xfId="441" xr:uid="{00000000-0005-0000-0000-0000B8010000}"/>
    <cellStyle name="PERCENT" xfId="442" xr:uid="{00000000-0005-0000-0000-0000B9010000}"/>
    <cellStyle name="Percent 10" xfId="443" xr:uid="{00000000-0005-0000-0000-0000BA010000}"/>
    <cellStyle name="Percent 11" xfId="444" xr:uid="{00000000-0005-0000-0000-0000BB010000}"/>
    <cellStyle name="Percent 12" xfId="445" xr:uid="{00000000-0005-0000-0000-0000BC010000}"/>
    <cellStyle name="Percent 13" xfId="446" xr:uid="{00000000-0005-0000-0000-0000BD010000}"/>
    <cellStyle name="Percent 14" xfId="447" xr:uid="{00000000-0005-0000-0000-0000BE010000}"/>
    <cellStyle name="PERCENT 2" xfId="448" xr:uid="{00000000-0005-0000-0000-0000BF010000}"/>
    <cellStyle name="PERCENT 2 2" xfId="449" xr:uid="{00000000-0005-0000-0000-0000C0010000}"/>
    <cellStyle name="Percent 2_Prijs BBP" xfId="450" xr:uid="{00000000-0005-0000-0000-0000C1010000}"/>
    <cellStyle name="Percent 3" xfId="451" xr:uid="{00000000-0005-0000-0000-0000C2010000}"/>
    <cellStyle name="Percent 4" xfId="452" xr:uid="{00000000-0005-0000-0000-0000C3010000}"/>
    <cellStyle name="Percent 5" xfId="453" xr:uid="{00000000-0005-0000-0000-0000C4010000}"/>
    <cellStyle name="Percent 6" xfId="454" xr:uid="{00000000-0005-0000-0000-0000C5010000}"/>
    <cellStyle name="Percent 7" xfId="455" xr:uid="{00000000-0005-0000-0000-0000C6010000}"/>
    <cellStyle name="Percent 8" xfId="456" xr:uid="{00000000-0005-0000-0000-0000C7010000}"/>
    <cellStyle name="Percent 9" xfId="457" xr:uid="{00000000-0005-0000-0000-0000C8010000}"/>
    <cellStyle name="Procent" xfId="458" builtinId="5"/>
    <cellStyle name="Procent 2" xfId="459" xr:uid="{00000000-0005-0000-0000-0000CA010000}"/>
    <cellStyle name="Procent 2 2" xfId="460" xr:uid="{00000000-0005-0000-0000-0000CB010000}"/>
    <cellStyle name="Procent 3" xfId="461" xr:uid="{00000000-0005-0000-0000-0000CC010000}"/>
    <cellStyle name="Standaard" xfId="0" builtinId="0"/>
    <cellStyle name="Standaard 2" xfId="462" xr:uid="{00000000-0005-0000-0000-0000CE010000}"/>
    <cellStyle name="Standaard 2 2" xfId="463" xr:uid="{00000000-0005-0000-0000-0000CF010000}"/>
    <cellStyle name="Standaard 2 2 2" xfId="464" xr:uid="{00000000-0005-0000-0000-0000D0010000}"/>
    <cellStyle name="Standaard 2 3" xfId="465" xr:uid="{00000000-0005-0000-0000-0000D1010000}"/>
    <cellStyle name="Standaard 2 4" xfId="466" xr:uid="{00000000-0005-0000-0000-0000D2010000}"/>
    <cellStyle name="Standaard 2 4 2" xfId="467" xr:uid="{00000000-0005-0000-0000-0000D3010000}"/>
    <cellStyle name="Standaard 2 5" xfId="468" xr:uid="{00000000-0005-0000-0000-0000D4010000}"/>
    <cellStyle name="Standaard 2 6" xfId="469" xr:uid="{00000000-0005-0000-0000-0000D5010000}"/>
    <cellStyle name="Standaard 2 6 2" xfId="470" xr:uid="{00000000-0005-0000-0000-0000D6010000}"/>
    <cellStyle name="Standaard 2 7" xfId="471" xr:uid="{00000000-0005-0000-0000-0000D7010000}"/>
    <cellStyle name="Standaard 2 7 2" xfId="472" xr:uid="{00000000-0005-0000-0000-0000D8010000}"/>
    <cellStyle name="Standaard 3" xfId="473" xr:uid="{00000000-0005-0000-0000-0000D9010000}"/>
    <cellStyle name="Standaard 4" xfId="474" xr:uid="{00000000-0005-0000-0000-0000DA010000}"/>
    <cellStyle name="Standaard 4 2" xfId="475" xr:uid="{00000000-0005-0000-0000-0000DB010000}"/>
    <cellStyle name="Standaard 4 2 2" xfId="476" xr:uid="{00000000-0005-0000-0000-0000DC010000}"/>
    <cellStyle name="Standaard 5" xfId="477" xr:uid="{00000000-0005-0000-0000-0000DD010000}"/>
    <cellStyle name="Standaard 5 2" xfId="478" xr:uid="{00000000-0005-0000-0000-0000DE010000}"/>
    <cellStyle name="Standaard 6" xfId="479" xr:uid="{00000000-0005-0000-0000-0000DF010000}"/>
    <cellStyle name="Standaard 6 2" xfId="480" xr:uid="{00000000-0005-0000-0000-0000E0010000}"/>
    <cellStyle name="Standaard 7" xfId="481" xr:uid="{00000000-0005-0000-0000-0000E1010000}"/>
    <cellStyle name="Standaard 7 2" xfId="482" xr:uid="{00000000-0005-0000-0000-0000E2010000}"/>
    <cellStyle name="Standaard 7 2 2" xfId="529" xr:uid="{21B92470-A8EA-4EA8-BB9A-0CDA9BA1E9CA}"/>
    <cellStyle name="Standaard 7 3" xfId="528" xr:uid="{70894912-A74D-4E26-9A68-CDB994290C2A}"/>
    <cellStyle name="Standaard 7_Tabel 7" xfId="483" xr:uid="{00000000-0005-0000-0000-0000E3010000}"/>
    <cellStyle name="Standaard 8" xfId="484" xr:uid="{00000000-0005-0000-0000-0000E4010000}"/>
    <cellStyle name="Standaard 8 2" xfId="485" xr:uid="{00000000-0005-0000-0000-0000E5010000}"/>
    <cellStyle name="Standaard 9" xfId="486" xr:uid="{00000000-0005-0000-0000-0000E6010000}"/>
    <cellStyle name="Standaard_Blad1" xfId="487" xr:uid="{00000000-0005-0000-0000-0000E7010000}"/>
    <cellStyle name="Standaard2_Sserie1" xfId="488" xr:uid="{00000000-0005-0000-0000-0000E8010000}"/>
    <cellStyle name="Totaal 2" xfId="489" xr:uid="{00000000-0005-0000-0000-0000E9010000}"/>
    <cellStyle name="Totaal 2 2" xfId="490" xr:uid="{00000000-0005-0000-0000-0000EA010000}"/>
    <cellStyle name="Totaal 3" xfId="491" xr:uid="{00000000-0005-0000-0000-0000EB010000}"/>
    <cellStyle name="TOTAL" xfId="492" xr:uid="{00000000-0005-0000-0000-0000EC010000}"/>
    <cellStyle name="TOTAL 2" xfId="493" xr:uid="{00000000-0005-0000-0000-0000ED010000}"/>
    <cellStyle name="TOTAL 2 2" xfId="494" xr:uid="{00000000-0005-0000-0000-0000EE010000}"/>
    <cellStyle name="Valuta0" xfId="495" xr:uid="{00000000-0005-0000-0000-0000EF010000}"/>
    <cellStyle name="Valuta0 2" xfId="496" xr:uid="{00000000-0005-0000-0000-0000F0010000}"/>
    <cellStyle name="Valuta0 2 2" xfId="497" xr:uid="{00000000-0005-0000-0000-0000F1010000}"/>
    <cellStyle name="Valuta0 2 2 2" xfId="498" xr:uid="{00000000-0005-0000-0000-0000F2010000}"/>
    <cellStyle name="Valuta0 2 2 2 2" xfId="530" xr:uid="{939A4EA1-D6A7-4F96-8E61-54567C525D3D}"/>
    <cellStyle name="Valuta0 2 2 3" xfId="499" xr:uid="{00000000-0005-0000-0000-0000F3010000}"/>
    <cellStyle name="Valuta0 2 2 3 2" xfId="531" xr:uid="{C6FC7B67-8010-4595-AE29-F9A81D6EE4D7}"/>
    <cellStyle name="Valuta0 2 2_Prijs BBP" xfId="500" xr:uid="{00000000-0005-0000-0000-0000F4010000}"/>
    <cellStyle name="Valuta0 2 3" xfId="501" xr:uid="{00000000-0005-0000-0000-0000F5010000}"/>
    <cellStyle name="Valuta0 2 3 2" xfId="502" xr:uid="{00000000-0005-0000-0000-0000F6010000}"/>
    <cellStyle name="Valuta0 2 3 2 2" xfId="533" xr:uid="{40FFF506-DE76-4777-80A8-03D3CF750D16}"/>
    <cellStyle name="Valuta0 2 3 3" xfId="503" xr:uid="{00000000-0005-0000-0000-0000F7010000}"/>
    <cellStyle name="Valuta0 2 3 3 2" xfId="534" xr:uid="{4D27E882-5A56-4D35-9F04-37D91FD9D84C}"/>
    <cellStyle name="Valuta0 2 3 4" xfId="532" xr:uid="{19DD41E7-8154-4D36-A0BC-353B6FCDE70B}"/>
    <cellStyle name="Valuta0 2 4" xfId="504" xr:uid="{00000000-0005-0000-0000-0000F8010000}"/>
    <cellStyle name="Valuta0 2 4 2" xfId="505" xr:uid="{00000000-0005-0000-0000-0000F9010000}"/>
    <cellStyle name="Valuta0 2 4 2 2" xfId="536" xr:uid="{A815D477-A501-4031-A46F-3A57F8320191}"/>
    <cellStyle name="Valuta0 2 4 3" xfId="506" xr:uid="{00000000-0005-0000-0000-0000FA010000}"/>
    <cellStyle name="Valuta0 2 4 3 2" xfId="537" xr:uid="{D8269302-D834-4847-B566-6E4CFD6641F1}"/>
    <cellStyle name="Valuta0 2 4 4" xfId="535" xr:uid="{FABB3404-9172-4AE7-B096-47FCDEE9D1E3}"/>
    <cellStyle name="Valuta0 2 5" xfId="507" xr:uid="{00000000-0005-0000-0000-0000FB010000}"/>
    <cellStyle name="Valuta0 2 5 2" xfId="538" xr:uid="{4F2B9307-B621-47F4-8FF1-2DAD4C49213B}"/>
    <cellStyle name="Valuta0 2 6" xfId="508" xr:uid="{00000000-0005-0000-0000-0000FC010000}"/>
    <cellStyle name="Valuta0 2 6 2" xfId="539" xr:uid="{007B9206-D4AB-46B7-AEFF-C5A55940B63B}"/>
    <cellStyle name="Valuta0 2_Prijs BBP" xfId="509" xr:uid="{00000000-0005-0000-0000-0000FD010000}"/>
    <cellStyle name="Valuta0 3" xfId="510" xr:uid="{00000000-0005-0000-0000-0000FE010000}"/>
    <cellStyle name="Valuta0 3 2" xfId="511" xr:uid="{00000000-0005-0000-0000-0000FF010000}"/>
    <cellStyle name="Valuta0 3 2 2" xfId="541" xr:uid="{DA24A641-4181-42B4-B24D-1ED2564DE70A}"/>
    <cellStyle name="Valuta0 3 3" xfId="512" xr:uid="{00000000-0005-0000-0000-000000020000}"/>
    <cellStyle name="Valuta0 3 3 2" xfId="542" xr:uid="{5642B5AC-0511-47C9-B092-41E596C907C2}"/>
    <cellStyle name="Valuta0 3 4" xfId="540" xr:uid="{68AEBC78-8527-406F-BC51-57D4FA603EE4}"/>
    <cellStyle name="Valuta0 4" xfId="513" xr:uid="{00000000-0005-0000-0000-000001020000}"/>
    <cellStyle name="Valuta0 4 2" xfId="514" xr:uid="{00000000-0005-0000-0000-000002020000}"/>
    <cellStyle name="Valuta0 4 2 2" xfId="544" xr:uid="{0ACA16BF-BC7E-4F46-BEFE-B1B0EDF4E136}"/>
    <cellStyle name="Valuta0 4 3" xfId="515" xr:uid="{00000000-0005-0000-0000-000003020000}"/>
    <cellStyle name="Valuta0 4 3 2" xfId="545" xr:uid="{9D74440B-4AA2-4890-802D-600697A2224B}"/>
    <cellStyle name="Valuta0 4 4" xfId="543" xr:uid="{8ADB9DF9-742D-4FBB-B86B-39A9804EC6D1}"/>
    <cellStyle name="Valuta0 5" xfId="516" xr:uid="{00000000-0005-0000-0000-000004020000}"/>
    <cellStyle name="Valuta0 5 2" xfId="517" xr:uid="{00000000-0005-0000-0000-000005020000}"/>
    <cellStyle name="Valuta0 5 2 2" xfId="547" xr:uid="{77A00E10-A8FC-4F09-9C31-3B483594B3DC}"/>
    <cellStyle name="Valuta0 5 3" xfId="518" xr:uid="{00000000-0005-0000-0000-000006020000}"/>
    <cellStyle name="Valuta0 5 3 2" xfId="548" xr:uid="{0A9A4A82-35A8-43A4-ABAD-B6B37644310D}"/>
    <cellStyle name="Valuta0 5 4" xfId="546" xr:uid="{73D58F38-157C-41AF-AE7F-4D079BB19683}"/>
    <cellStyle name="Valuta0 6" xfId="519" xr:uid="{00000000-0005-0000-0000-000007020000}"/>
    <cellStyle name="Valuta0 6 2" xfId="549" xr:uid="{C8049641-D70A-45C0-88CB-DE8B3599C00E}"/>
    <cellStyle name="Valuta0 7" xfId="520" xr:uid="{00000000-0005-0000-0000-000008020000}"/>
    <cellStyle name="Valuta0 7 2" xfId="550" xr:uid="{5E6A5084-5E22-4EEF-B537-2047E6DDFCDF}"/>
    <cellStyle name="Valuta0_Prijs BBP" xfId="521" xr:uid="{00000000-0005-0000-0000-000009020000}"/>
    <cellStyle name="Vast" xfId="522" xr:uid="{00000000-0005-0000-0000-00000A020000}"/>
    <cellStyle name="Vast 2" xfId="523" xr:uid="{00000000-0005-0000-0000-00000B020000}"/>
    <cellStyle name="Vast 2 2" xfId="524" xr:uid="{00000000-0005-0000-0000-00000C020000}"/>
    <cellStyle name="Vast1" xfId="525" xr:uid="{00000000-0005-0000-0000-00000D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152400</xdr:colOff>
      <xdr:row>7</xdr:row>
      <xdr:rowOff>38100</xdr:rowOff>
    </xdr:to>
    <xdr:pic>
      <xdr:nvPicPr>
        <xdr:cNvPr id="2424" name="Afbeelding 1">
          <a:extLst>
            <a:ext uri="{FF2B5EF4-FFF2-40B4-BE49-F238E27FC236}">
              <a16:creationId xmlns:a16="http://schemas.microsoft.com/office/drawing/2014/main" id="{562A55C7-3C36-4760-856C-45DDD389B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38900" cy="139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26EDD-BA59-4C4C-BF8A-C9AD5E842B59}">
  <dimension ref="A1:AA7"/>
  <sheetViews>
    <sheetView tabSelected="1" workbookViewId="0">
      <selection activeCell="O10" sqref="O10"/>
    </sheetView>
  </sheetViews>
  <sheetFormatPr defaultRowHeight="15" x14ac:dyDescent="0.25"/>
  <sheetData>
    <row r="1" spans="1:27" ht="15.75" x14ac:dyDescent="0.25">
      <c r="A1" s="276" t="s">
        <v>182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52"/>
    </row>
    <row r="2" spans="1:27" x14ac:dyDescent="0.25">
      <c r="A2" s="252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</row>
    <row r="3" spans="1:27" x14ac:dyDescent="0.25">
      <c r="A3" s="274" t="s">
        <v>183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7"/>
      <c r="V3" s="278"/>
      <c r="W3" s="278"/>
      <c r="X3" s="278"/>
      <c r="Y3" s="278"/>
      <c r="Z3" s="278"/>
      <c r="AA3" s="278"/>
    </row>
    <row r="4" spans="1:27" x14ac:dyDescent="0.25">
      <c r="A4" s="274" t="s">
        <v>184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5"/>
      <c r="W4" s="275"/>
      <c r="X4" s="275"/>
      <c r="Y4" s="275"/>
      <c r="Z4" s="275"/>
      <c r="AA4" s="275"/>
    </row>
    <row r="5" spans="1:27" x14ac:dyDescent="0.25">
      <c r="A5" s="274" t="s">
        <v>176</v>
      </c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5"/>
      <c r="W5" s="275"/>
      <c r="X5" s="275"/>
      <c r="Y5" s="275"/>
      <c r="Z5" s="275"/>
      <c r="AA5" s="275"/>
    </row>
    <row r="6" spans="1:27" x14ac:dyDescent="0.25">
      <c r="A6" s="274" t="s">
        <v>177</v>
      </c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5"/>
      <c r="W6" s="275"/>
      <c r="X6" s="275"/>
      <c r="Y6" s="275"/>
      <c r="Z6" s="275"/>
      <c r="AA6" s="275"/>
    </row>
    <row r="7" spans="1:27" x14ac:dyDescent="0.25">
      <c r="A7" s="274" t="s">
        <v>185</v>
      </c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5"/>
      <c r="W7" s="275"/>
      <c r="X7" s="275"/>
      <c r="Y7" s="275"/>
      <c r="Z7" s="275"/>
      <c r="AA7" s="275"/>
    </row>
  </sheetData>
  <mergeCells count="6">
    <mergeCell ref="A7:AA7"/>
    <mergeCell ref="A1:Z1"/>
    <mergeCell ref="A3:AA3"/>
    <mergeCell ref="A4:AA4"/>
    <mergeCell ref="A5:AA5"/>
    <mergeCell ref="A6:AA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N30"/>
  <sheetViews>
    <sheetView topLeftCell="A7" workbookViewId="0">
      <selection activeCell="H19" sqref="H19"/>
    </sheetView>
  </sheetViews>
  <sheetFormatPr defaultColWidth="9.140625" defaultRowHeight="15" x14ac:dyDescent="0.25"/>
  <cols>
    <col min="1" max="1" width="21.42578125" style="119" bestFit="1" customWidth="1"/>
    <col min="2" max="16384" width="9.140625" style="119"/>
  </cols>
  <sheetData>
    <row r="1" spans="1:14" ht="15.75" thickBot="1" x14ac:dyDescent="0.3"/>
    <row r="2" spans="1:14" ht="15.75" thickBot="1" x14ac:dyDescent="0.3">
      <c r="A2" s="118" t="s">
        <v>11</v>
      </c>
      <c r="B2" s="118">
        <v>2016</v>
      </c>
      <c r="C2" s="118">
        <v>2017</v>
      </c>
      <c r="D2" s="118">
        <v>2018</v>
      </c>
      <c r="E2" s="118">
        <v>2019</v>
      </c>
      <c r="F2" s="118">
        <v>2020</v>
      </c>
      <c r="G2" s="118">
        <v>2021</v>
      </c>
      <c r="H2" s="118">
        <v>2022</v>
      </c>
      <c r="K2" s="131"/>
      <c r="L2" s="132">
        <v>2017</v>
      </c>
      <c r="M2" s="132">
        <v>2018</v>
      </c>
      <c r="N2" s="132" t="s">
        <v>83</v>
      </c>
    </row>
    <row r="3" spans="1:14" x14ac:dyDescent="0.25">
      <c r="A3" s="118" t="s">
        <v>10</v>
      </c>
      <c r="B3" s="118">
        <v>19823044</v>
      </c>
      <c r="C3" s="118">
        <v>20444537</v>
      </c>
      <c r="D3" s="118">
        <v>20933101</v>
      </c>
      <c r="E3" s="118">
        <v>21992048</v>
      </c>
      <c r="F3" s="118">
        <v>23202563</v>
      </c>
      <c r="G3" s="118">
        <v>24487355</v>
      </c>
      <c r="H3" s="118">
        <v>25615548</v>
      </c>
      <c r="K3" s="104" t="s">
        <v>69</v>
      </c>
      <c r="L3" s="133">
        <v>17.3</v>
      </c>
      <c r="M3" s="133">
        <v>18.100000000000001</v>
      </c>
      <c r="N3" s="134">
        <v>4.9000000000000002E-2</v>
      </c>
    </row>
    <row r="4" spans="1:14" x14ac:dyDescent="0.25">
      <c r="A4" s="118" t="s">
        <v>15</v>
      </c>
      <c r="B4" s="118">
        <v>1882879</v>
      </c>
      <c r="C4" s="118">
        <v>1858000</v>
      </c>
      <c r="D4" s="118">
        <v>1879080</v>
      </c>
      <c r="E4" s="118">
        <v>1937950</v>
      </c>
      <c r="F4" s="118">
        <v>2012257</v>
      </c>
      <c r="G4" s="118">
        <v>2093857</v>
      </c>
      <c r="H4" s="118">
        <v>2178953</v>
      </c>
      <c r="K4" s="104" t="s">
        <v>70</v>
      </c>
      <c r="L4" s="133">
        <v>2</v>
      </c>
      <c r="M4" s="133">
        <v>2.2000000000000002</v>
      </c>
      <c r="N4" s="134">
        <v>7.9000000000000001E-2</v>
      </c>
    </row>
    <row r="5" spans="1:14" x14ac:dyDescent="0.25">
      <c r="A5" s="120" t="s">
        <v>85</v>
      </c>
      <c r="B5" s="120">
        <f t="shared" ref="B5:H5" si="0">B3-B4</f>
        <v>17940165</v>
      </c>
      <c r="C5" s="120">
        <f t="shared" si="0"/>
        <v>18586537</v>
      </c>
      <c r="D5" s="120">
        <f t="shared" si="0"/>
        <v>19054021</v>
      </c>
      <c r="E5" s="120">
        <f t="shared" si="0"/>
        <v>20054098</v>
      </c>
      <c r="F5" s="120">
        <f t="shared" si="0"/>
        <v>21190306</v>
      </c>
      <c r="G5" s="120">
        <f t="shared" si="0"/>
        <v>22393498</v>
      </c>
      <c r="H5" s="120">
        <f t="shared" si="0"/>
        <v>23436595</v>
      </c>
      <c r="K5" s="115" t="s">
        <v>84</v>
      </c>
      <c r="L5" s="135">
        <v>19.3</v>
      </c>
      <c r="M5" s="135">
        <v>20.3</v>
      </c>
      <c r="N5" s="136">
        <v>5.1999999999999998E-2</v>
      </c>
    </row>
    <row r="6" spans="1:14" x14ac:dyDescent="0.25">
      <c r="A6" s="120" t="s">
        <v>86</v>
      </c>
      <c r="B6" s="120"/>
      <c r="C6" s="120"/>
      <c r="D6" s="120">
        <f>D5-C5</f>
        <v>467484</v>
      </c>
      <c r="E6" s="120">
        <f>E5-D5</f>
        <v>1000077</v>
      </c>
      <c r="F6" s="120">
        <f>F5-E5</f>
        <v>1136208</v>
      </c>
      <c r="G6" s="120">
        <f>G5-F5</f>
        <v>1203192</v>
      </c>
      <c r="H6" s="120">
        <f>H5-G5</f>
        <v>1043097</v>
      </c>
    </row>
    <row r="7" spans="1:14" x14ac:dyDescent="0.25">
      <c r="A7" s="121" t="s">
        <v>87</v>
      </c>
      <c r="B7" s="121"/>
      <c r="C7" s="122"/>
      <c r="D7" s="123">
        <f>D6/C5</f>
        <v>2.5151753659113582E-2</v>
      </c>
      <c r="E7" s="122">
        <f>E6/D5</f>
        <v>5.2486401689176267E-2</v>
      </c>
      <c r="F7" s="122">
        <f>F6/E5</f>
        <v>5.6657148080157982E-2</v>
      </c>
      <c r="G7" s="122">
        <f>G6/F5</f>
        <v>5.6780303219783612E-2</v>
      </c>
      <c r="H7" s="122">
        <f>H6/G5</f>
        <v>4.6580351135852023E-2</v>
      </c>
    </row>
    <row r="8" spans="1:14" x14ac:dyDescent="0.25">
      <c r="A8" s="118"/>
      <c r="B8" s="118"/>
      <c r="C8" s="118"/>
      <c r="D8" s="118"/>
      <c r="E8" s="118"/>
      <c r="F8" s="118"/>
      <c r="G8" s="118"/>
      <c r="H8" s="118"/>
    </row>
    <row r="9" spans="1:14" x14ac:dyDescent="0.25">
      <c r="A9" s="118"/>
      <c r="B9" s="118"/>
      <c r="C9" s="118"/>
      <c r="D9" s="118"/>
      <c r="E9" s="118"/>
      <c r="F9" s="118"/>
      <c r="G9" s="118"/>
      <c r="H9" s="118"/>
    </row>
    <row r="10" spans="1:14" x14ac:dyDescent="0.25">
      <c r="A10" s="118"/>
      <c r="B10" s="118"/>
      <c r="C10" s="118"/>
      <c r="D10" s="118"/>
      <c r="E10" s="118"/>
      <c r="F10" s="118"/>
      <c r="G10" s="118"/>
      <c r="H10" s="118"/>
    </row>
    <row r="11" spans="1:14" x14ac:dyDescent="0.25">
      <c r="A11" s="118"/>
      <c r="B11" s="118"/>
      <c r="C11" s="118"/>
      <c r="D11" s="118"/>
      <c r="E11" s="118"/>
      <c r="F11" s="118"/>
      <c r="G11" s="118"/>
      <c r="H11" s="118"/>
    </row>
    <row r="12" spans="1:14" x14ac:dyDescent="0.25">
      <c r="A12" s="118" t="s">
        <v>11</v>
      </c>
      <c r="B12" s="118">
        <v>2016</v>
      </c>
      <c r="C12" s="118">
        <v>2017</v>
      </c>
      <c r="D12" s="118">
        <v>2018</v>
      </c>
      <c r="E12" s="118">
        <v>2019</v>
      </c>
      <c r="F12" s="118">
        <v>2020</v>
      </c>
      <c r="G12" s="118">
        <v>2021</v>
      </c>
      <c r="H12" s="118">
        <v>2022</v>
      </c>
    </row>
    <row r="13" spans="1:14" x14ac:dyDescent="0.25">
      <c r="A13" s="118" t="s">
        <v>16</v>
      </c>
      <c r="B13" s="118">
        <v>3194844</v>
      </c>
      <c r="C13" s="118">
        <v>3187144</v>
      </c>
      <c r="D13" s="118">
        <v>3308404</v>
      </c>
      <c r="E13" s="118">
        <v>3492524</v>
      </c>
      <c r="F13" s="118">
        <v>3676824</v>
      </c>
      <c r="G13" s="118">
        <v>3863324</v>
      </c>
      <c r="H13" s="118">
        <v>4053424</v>
      </c>
    </row>
    <row r="14" spans="1:14" x14ac:dyDescent="0.25">
      <c r="A14" s="118" t="s">
        <v>17</v>
      </c>
      <c r="B14" s="118">
        <v>44029565</v>
      </c>
      <c r="C14" s="118">
        <v>46141499</v>
      </c>
      <c r="D14" s="118">
        <v>46938209</v>
      </c>
      <c r="E14" s="118">
        <v>48275914</v>
      </c>
      <c r="F14" s="118">
        <v>49570119</v>
      </c>
      <c r="G14" s="118">
        <v>50842947</v>
      </c>
      <c r="H14" s="118">
        <v>52369509</v>
      </c>
    </row>
    <row r="15" spans="1:14" x14ac:dyDescent="0.25">
      <c r="A15" s="120" t="s">
        <v>88</v>
      </c>
      <c r="B15" s="120">
        <f>B14-B13</f>
        <v>40834721</v>
      </c>
      <c r="C15" s="120">
        <f t="shared" ref="C15:H15" si="1">C14-C13</f>
        <v>42954355</v>
      </c>
      <c r="D15" s="120">
        <f t="shared" si="1"/>
        <v>43629805</v>
      </c>
      <c r="E15" s="120">
        <f t="shared" si="1"/>
        <v>44783390</v>
      </c>
      <c r="F15" s="120">
        <f t="shared" si="1"/>
        <v>45893295</v>
      </c>
      <c r="G15" s="120">
        <f t="shared" si="1"/>
        <v>46979623</v>
      </c>
      <c r="H15" s="120">
        <f t="shared" si="1"/>
        <v>48316085</v>
      </c>
    </row>
    <row r="16" spans="1:14" x14ac:dyDescent="0.25">
      <c r="A16" s="120" t="s">
        <v>86</v>
      </c>
      <c r="B16" s="120"/>
      <c r="C16" s="120"/>
      <c r="D16" s="120">
        <f>D15-C15</f>
        <v>675450</v>
      </c>
      <c r="E16" s="120">
        <f>E15-D15</f>
        <v>1153585</v>
      </c>
      <c r="F16" s="120">
        <f>F15-E15</f>
        <v>1109905</v>
      </c>
      <c r="G16" s="120">
        <f>G15-F15</f>
        <v>1086328</v>
      </c>
      <c r="H16" s="120">
        <f>H15-G15</f>
        <v>1336462</v>
      </c>
    </row>
    <row r="17" spans="1:8" x14ac:dyDescent="0.25">
      <c r="A17" s="121" t="s">
        <v>87</v>
      </c>
      <c r="B17" s="121"/>
      <c r="C17" s="122"/>
      <c r="D17" s="123">
        <f>D16/C15</f>
        <v>1.5724831626502133E-2</v>
      </c>
      <c r="E17" s="122">
        <f>E16/D15</f>
        <v>2.6440296948381962E-2</v>
      </c>
      <c r="F17" s="122">
        <f>F16/E15</f>
        <v>2.478385401373143E-2</v>
      </c>
      <c r="G17" s="122">
        <f>G16/F15</f>
        <v>2.3670734472214298E-2</v>
      </c>
      <c r="H17" s="122">
        <f>H16/G15</f>
        <v>2.8447695291211682E-2</v>
      </c>
    </row>
    <row r="18" spans="1:8" x14ac:dyDescent="0.25">
      <c r="A18" s="118"/>
      <c r="B18" s="118"/>
      <c r="C18" s="118"/>
      <c r="D18" s="118"/>
      <c r="E18" s="118"/>
      <c r="F18" s="118"/>
      <c r="G18" s="118"/>
      <c r="H18" s="118"/>
    </row>
    <row r="19" spans="1:8" x14ac:dyDescent="0.25">
      <c r="A19" s="118"/>
      <c r="B19" s="118"/>
      <c r="C19" s="118"/>
      <c r="D19" s="118"/>
      <c r="E19" s="118"/>
      <c r="F19" s="118"/>
      <c r="G19" s="118"/>
      <c r="H19" s="118"/>
    </row>
    <row r="20" spans="1:8" x14ac:dyDescent="0.25">
      <c r="A20" s="118" t="s">
        <v>11</v>
      </c>
      <c r="B20" s="118">
        <v>2016</v>
      </c>
      <c r="C20" s="118">
        <v>2017</v>
      </c>
      <c r="D20" s="118">
        <v>2018</v>
      </c>
      <c r="E20" s="118">
        <v>2019</v>
      </c>
      <c r="F20" s="118">
        <v>2020</v>
      </c>
      <c r="G20" s="118">
        <v>2021</v>
      </c>
      <c r="H20" s="118">
        <v>2022</v>
      </c>
    </row>
    <row r="21" spans="1:8" x14ac:dyDescent="0.25">
      <c r="A21" s="118" t="s">
        <v>12</v>
      </c>
      <c r="B21" s="118">
        <v>433992</v>
      </c>
      <c r="C21" s="118">
        <v>508648</v>
      </c>
      <c r="D21" s="118">
        <v>539975</v>
      </c>
      <c r="E21" s="118">
        <v>539433</v>
      </c>
      <c r="F21" s="118">
        <v>454324</v>
      </c>
      <c r="G21" s="118">
        <v>449019</v>
      </c>
      <c r="H21" s="118">
        <v>385445</v>
      </c>
    </row>
    <row r="22" spans="1:8" x14ac:dyDescent="0.25">
      <c r="A22" s="124" t="s">
        <v>24</v>
      </c>
      <c r="B22" s="118">
        <v>6865000</v>
      </c>
      <c r="C22" s="125">
        <v>6776889</v>
      </c>
      <c r="D22" s="125">
        <v>6887823</v>
      </c>
      <c r="E22" s="125">
        <v>6871567</v>
      </c>
      <c r="F22" s="125">
        <v>6877031</v>
      </c>
      <c r="G22" s="125">
        <v>6943266</v>
      </c>
      <c r="H22" s="125">
        <v>6939856</v>
      </c>
    </row>
    <row r="23" spans="1:8" x14ac:dyDescent="0.25">
      <c r="A23" s="126" t="s">
        <v>89</v>
      </c>
      <c r="B23" s="125">
        <f>SUM(B21:B22)</f>
        <v>7298992</v>
      </c>
      <c r="C23" s="125">
        <f t="shared" ref="C23:H23" si="2">SUM(C21:C22)</f>
        <v>7285537</v>
      </c>
      <c r="D23" s="125">
        <f t="shared" si="2"/>
        <v>7427798</v>
      </c>
      <c r="E23" s="125">
        <f t="shared" si="2"/>
        <v>7411000</v>
      </c>
      <c r="F23" s="125">
        <f t="shared" si="2"/>
        <v>7331355</v>
      </c>
      <c r="G23" s="125">
        <f t="shared" si="2"/>
        <v>7392285</v>
      </c>
      <c r="H23" s="125">
        <f t="shared" si="2"/>
        <v>7325301</v>
      </c>
    </row>
    <row r="24" spans="1:8" x14ac:dyDescent="0.25">
      <c r="A24" s="120" t="s">
        <v>86</v>
      </c>
      <c r="B24" s="120"/>
      <c r="C24" s="120"/>
      <c r="D24" s="120">
        <f>D23-C23</f>
        <v>142261</v>
      </c>
      <c r="E24" s="120">
        <f>E23-D23</f>
        <v>-16798</v>
      </c>
      <c r="F24" s="120">
        <f>F23-E23</f>
        <v>-79645</v>
      </c>
      <c r="G24" s="120">
        <f>G23-F23</f>
        <v>60930</v>
      </c>
      <c r="H24" s="120">
        <f>H23-G23</f>
        <v>-66984</v>
      </c>
    </row>
    <row r="25" spans="1:8" x14ac:dyDescent="0.25">
      <c r="A25" s="121" t="s">
        <v>87</v>
      </c>
      <c r="B25" s="121"/>
      <c r="C25" s="122"/>
      <c r="D25" s="123">
        <f>D24/C23</f>
        <v>1.9526494752548782E-2</v>
      </c>
      <c r="E25" s="122">
        <f>E24/D23</f>
        <v>-2.2615046881996523E-3</v>
      </c>
      <c r="F25" s="122">
        <f>F24/E23</f>
        <v>-1.0746862771555796E-2</v>
      </c>
      <c r="G25" s="122">
        <f>G24/F23</f>
        <v>8.310878411971593E-3</v>
      </c>
      <c r="H25" s="122">
        <f>H24/G23</f>
        <v>-9.0613389499998986E-3</v>
      </c>
    </row>
    <row r="26" spans="1:8" x14ac:dyDescent="0.25">
      <c r="A26" s="118"/>
      <c r="B26" s="118"/>
      <c r="C26" s="118"/>
      <c r="D26" s="118"/>
      <c r="E26" s="118"/>
      <c r="F26" s="118"/>
      <c r="G26" s="118"/>
      <c r="H26" s="118"/>
    </row>
    <row r="27" spans="1:8" x14ac:dyDescent="0.25">
      <c r="A27" s="118"/>
      <c r="B27" s="118"/>
      <c r="C27" s="118"/>
      <c r="D27" s="118"/>
      <c r="E27" s="118"/>
      <c r="F27" s="118"/>
      <c r="G27" s="118"/>
      <c r="H27" s="118"/>
    </row>
    <row r="28" spans="1:8" x14ac:dyDescent="0.25">
      <c r="A28" s="127" t="s">
        <v>90</v>
      </c>
      <c r="B28" s="118">
        <f>B5+B15+B23</f>
        <v>66073878</v>
      </c>
      <c r="C28" s="118">
        <f t="shared" ref="C28:H28" si="3">C5+C15+C23</f>
        <v>68826429</v>
      </c>
      <c r="D28" s="118">
        <f t="shared" si="3"/>
        <v>70111624</v>
      </c>
      <c r="E28" s="118">
        <f t="shared" si="3"/>
        <v>72248488</v>
      </c>
      <c r="F28" s="118">
        <f t="shared" si="3"/>
        <v>74414956</v>
      </c>
      <c r="G28" s="118">
        <f t="shared" si="3"/>
        <v>76765406</v>
      </c>
      <c r="H28" s="118">
        <f t="shared" si="3"/>
        <v>79077981</v>
      </c>
    </row>
    <row r="29" spans="1:8" x14ac:dyDescent="0.25">
      <c r="A29" s="120" t="s">
        <v>86</v>
      </c>
      <c r="B29" s="120"/>
      <c r="C29" s="120"/>
      <c r="D29" s="120">
        <f>D28-C28</f>
        <v>1285195</v>
      </c>
      <c r="E29" s="120">
        <f>E28-D28</f>
        <v>2136864</v>
      </c>
      <c r="F29" s="120">
        <f>F28-E28</f>
        <v>2166468</v>
      </c>
      <c r="G29" s="120">
        <f>G28-F28</f>
        <v>2350450</v>
      </c>
      <c r="H29" s="120">
        <f>H28-G28</f>
        <v>2312575</v>
      </c>
    </row>
    <row r="30" spans="1:8" x14ac:dyDescent="0.25">
      <c r="A30" s="121" t="s">
        <v>87</v>
      </c>
      <c r="B30" s="121"/>
      <c r="C30" s="122"/>
      <c r="D30" s="123">
        <f>D29/C28</f>
        <v>1.8672986796975911E-2</v>
      </c>
      <c r="E30" s="122">
        <f>E29/D28</f>
        <v>3.0478027438075032E-2</v>
      </c>
      <c r="F30" s="122">
        <f>F29/E28</f>
        <v>2.9986343797257044E-2</v>
      </c>
      <c r="G30" s="122">
        <f>G29/F28</f>
        <v>3.158572048339315E-2</v>
      </c>
      <c r="H30" s="122">
        <f>H29/G28</f>
        <v>3.0125223333020607E-2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S34"/>
  <sheetViews>
    <sheetView topLeftCell="A4" workbookViewId="0">
      <selection activeCell="D34" sqref="D34"/>
    </sheetView>
  </sheetViews>
  <sheetFormatPr defaultColWidth="9.140625" defaultRowHeight="15" x14ac:dyDescent="0.25"/>
  <cols>
    <col min="1" max="1" width="51.140625" style="137" customWidth="1"/>
    <col min="2" max="8" width="9.140625" style="137"/>
    <col min="9" max="9" width="12.42578125" style="137" customWidth="1"/>
    <col min="10" max="16384" width="9.140625" style="137"/>
  </cols>
  <sheetData>
    <row r="1" spans="1:19" ht="21.75" customHeight="1" x14ac:dyDescent="0.25">
      <c r="A1" s="294" t="s">
        <v>123</v>
      </c>
      <c r="B1" s="295"/>
      <c r="C1" s="295"/>
      <c r="D1" s="295"/>
      <c r="E1" s="292"/>
      <c r="F1" s="292"/>
      <c r="G1" s="292"/>
      <c r="H1" s="292"/>
      <c r="I1" s="292"/>
      <c r="K1" s="137" t="s">
        <v>11</v>
      </c>
      <c r="L1" s="137" t="s">
        <v>20</v>
      </c>
      <c r="M1" s="137" t="s">
        <v>21</v>
      </c>
      <c r="N1" s="137">
        <v>2018</v>
      </c>
      <c r="O1" s="137">
        <v>2019</v>
      </c>
      <c r="P1" s="137">
        <v>2020</v>
      </c>
      <c r="Q1" s="137">
        <v>2021</v>
      </c>
      <c r="R1" s="137">
        <v>2022</v>
      </c>
      <c r="S1" s="137">
        <v>2023</v>
      </c>
    </row>
    <row r="2" spans="1:19" ht="21" x14ac:dyDescent="0.25">
      <c r="A2" s="216" t="s">
        <v>0</v>
      </c>
      <c r="B2" s="208">
        <v>2016</v>
      </c>
      <c r="C2" s="208">
        <v>2017</v>
      </c>
      <c r="D2" s="208">
        <v>2018</v>
      </c>
      <c r="E2" s="208">
        <v>2019</v>
      </c>
      <c r="F2" s="208">
        <v>2020</v>
      </c>
      <c r="G2" s="208">
        <v>2021</v>
      </c>
      <c r="H2" s="208">
        <v>2022</v>
      </c>
      <c r="I2" s="204" t="s">
        <v>113</v>
      </c>
      <c r="K2" s="137" t="s">
        <v>10</v>
      </c>
      <c r="L2" s="137" t="s">
        <v>115</v>
      </c>
      <c r="M2" s="137" t="s">
        <v>116</v>
      </c>
      <c r="N2" s="137">
        <v>694254</v>
      </c>
      <c r="O2" s="137">
        <v>1700193</v>
      </c>
      <c r="P2" s="137">
        <v>2753485</v>
      </c>
      <c r="Q2" s="137">
        <v>3791090</v>
      </c>
      <c r="R2" s="137">
        <v>4939022</v>
      </c>
      <c r="S2" s="137">
        <v>4938994</v>
      </c>
    </row>
    <row r="3" spans="1:19" x14ac:dyDescent="0.25">
      <c r="A3" s="209" t="s">
        <v>125</v>
      </c>
      <c r="B3" s="211" t="e">
        <f>#REF!</f>
        <v>#REF!</v>
      </c>
      <c r="C3" s="211" t="e">
        <f>#REF!</f>
        <v>#REF!</v>
      </c>
      <c r="D3" s="211" t="e">
        <f>#REF!</f>
        <v>#REF!</v>
      </c>
      <c r="E3" s="211" t="e">
        <f>#REF!</f>
        <v>#REF!</v>
      </c>
      <c r="F3" s="211" t="e">
        <f>#REF!</f>
        <v>#REF!</v>
      </c>
      <c r="G3" s="211" t="e">
        <f>#REF!</f>
        <v>#REF!</v>
      </c>
      <c r="H3" s="211" t="e">
        <f>#REF!</f>
        <v>#REF!</v>
      </c>
      <c r="I3" s="47"/>
      <c r="L3" s="137" t="s">
        <v>117</v>
      </c>
      <c r="M3" s="137" t="s">
        <v>118</v>
      </c>
      <c r="N3" s="137">
        <v>234305</v>
      </c>
      <c r="O3" s="137">
        <v>550888</v>
      </c>
      <c r="P3" s="137">
        <v>638562</v>
      </c>
      <c r="Q3" s="137">
        <v>724391</v>
      </c>
      <c r="R3" s="137">
        <v>814728</v>
      </c>
      <c r="S3" s="137">
        <v>814728</v>
      </c>
    </row>
    <row r="4" spans="1:19" x14ac:dyDescent="0.25">
      <c r="A4" s="209" t="s">
        <v>2</v>
      </c>
      <c r="B4" s="211" t="e">
        <f>#REF!</f>
        <v>#REF!</v>
      </c>
      <c r="C4" s="211" t="e">
        <f>#REF!</f>
        <v>#REF!</v>
      </c>
      <c r="D4" s="211" t="e">
        <f>#REF!</f>
        <v>#REF!</v>
      </c>
      <c r="E4" s="211" t="e">
        <f>#REF!</f>
        <v>#REF!</v>
      </c>
      <c r="F4" s="211" t="e">
        <f>#REF!</f>
        <v>#REF!</v>
      </c>
      <c r="G4" s="211" t="e">
        <f>#REF!</f>
        <v>#REF!</v>
      </c>
      <c r="H4" s="211" t="e">
        <f>#REF!</f>
        <v>#REF!</v>
      </c>
      <c r="I4" s="47"/>
      <c r="K4" s="137" t="s">
        <v>119</v>
      </c>
      <c r="N4" s="137">
        <v>928559</v>
      </c>
      <c r="O4" s="137">
        <v>2251081</v>
      </c>
      <c r="P4" s="137">
        <v>3392047</v>
      </c>
      <c r="Q4" s="137">
        <v>4515481</v>
      </c>
      <c r="R4" s="137">
        <v>5753750</v>
      </c>
      <c r="S4" s="137">
        <v>5753722</v>
      </c>
    </row>
    <row r="5" spans="1:19" x14ac:dyDescent="0.25">
      <c r="A5" s="210" t="s">
        <v>58</v>
      </c>
      <c r="B5" s="212" t="e">
        <f>#REF!</f>
        <v>#REF!</v>
      </c>
      <c r="C5" s="212" t="e">
        <f>#REF!</f>
        <v>#REF!</v>
      </c>
      <c r="D5" s="212" t="e">
        <f>#REF!</f>
        <v>#REF!</v>
      </c>
      <c r="E5" s="212" t="e">
        <f>#REF!</f>
        <v>#REF!</v>
      </c>
      <c r="F5" s="212" t="e">
        <f>#REF!</f>
        <v>#REF!</v>
      </c>
      <c r="G5" s="212" t="e">
        <f>#REF!</f>
        <v>#REF!</v>
      </c>
      <c r="H5" s="212" t="e">
        <f>#REF!</f>
        <v>#REF!</v>
      </c>
      <c r="I5" s="47"/>
      <c r="K5" s="137" t="s">
        <v>17</v>
      </c>
      <c r="L5" s="137" t="s">
        <v>120</v>
      </c>
      <c r="M5" s="137" t="s">
        <v>121</v>
      </c>
      <c r="N5" s="137">
        <v>1540079</v>
      </c>
      <c r="O5" s="137">
        <v>3618111</v>
      </c>
      <c r="P5" s="137">
        <v>5555972</v>
      </c>
      <c r="Q5" s="137">
        <v>7336835</v>
      </c>
      <c r="R5" s="137">
        <v>9430641</v>
      </c>
      <c r="S5" s="137">
        <v>9430641</v>
      </c>
    </row>
    <row r="6" spans="1:19" x14ac:dyDescent="0.25">
      <c r="A6" s="210" t="s">
        <v>124</v>
      </c>
      <c r="B6" s="4">
        <v>0</v>
      </c>
      <c r="C6" s="4">
        <v>0</v>
      </c>
      <c r="D6" s="4">
        <v>1540.079</v>
      </c>
      <c r="E6" s="4">
        <v>3618.1109999999999</v>
      </c>
      <c r="F6" s="4">
        <v>5555.9719999999998</v>
      </c>
      <c r="G6" s="4">
        <v>7336.835</v>
      </c>
      <c r="H6" s="4">
        <v>9430.6409999999996</v>
      </c>
      <c r="I6" s="51"/>
      <c r="K6" s="137" t="s">
        <v>122</v>
      </c>
      <c r="N6" s="137">
        <v>1540079</v>
      </c>
      <c r="O6" s="137">
        <v>3618111</v>
      </c>
      <c r="P6" s="137">
        <v>5555972</v>
      </c>
      <c r="Q6" s="137">
        <v>7336835</v>
      </c>
      <c r="R6" s="137">
        <v>9430641</v>
      </c>
      <c r="S6" s="137">
        <v>9430641</v>
      </c>
    </row>
    <row r="7" spans="1:19" ht="22.5" x14ac:dyDescent="0.25">
      <c r="A7" s="228" t="s">
        <v>127</v>
      </c>
      <c r="B7" s="6" t="e">
        <f>B3-B6</f>
        <v>#REF!</v>
      </c>
      <c r="C7" s="6" t="e">
        <f t="shared" ref="C7:H7" si="0">C3-C6</f>
        <v>#REF!</v>
      </c>
      <c r="D7" s="6" t="e">
        <f t="shared" si="0"/>
        <v>#REF!</v>
      </c>
      <c r="E7" s="6" t="e">
        <f t="shared" si="0"/>
        <v>#REF!</v>
      </c>
      <c r="F7" s="6" t="e">
        <f t="shared" si="0"/>
        <v>#REF!</v>
      </c>
      <c r="G7" s="6" t="e">
        <f t="shared" si="0"/>
        <v>#REF!</v>
      </c>
      <c r="H7" s="6" t="e">
        <f t="shared" si="0"/>
        <v>#REF!</v>
      </c>
      <c r="I7" s="47"/>
      <c r="K7" s="137" t="s">
        <v>18</v>
      </c>
      <c r="N7" s="137">
        <v>2468638</v>
      </c>
      <c r="O7" s="137">
        <v>5869192</v>
      </c>
      <c r="P7" s="137">
        <v>8948019</v>
      </c>
      <c r="Q7" s="137">
        <v>11852316</v>
      </c>
      <c r="R7" s="137">
        <v>15184391</v>
      </c>
      <c r="S7" s="137">
        <v>15184363</v>
      </c>
    </row>
    <row r="8" spans="1:19" x14ac:dyDescent="0.25">
      <c r="A8" s="209" t="s">
        <v>96</v>
      </c>
      <c r="B8" s="6"/>
      <c r="C8" s="6" t="e">
        <f t="shared" ref="C8:H8" si="1">C7-B7</f>
        <v>#REF!</v>
      </c>
      <c r="D8" s="6" t="e">
        <f t="shared" si="1"/>
        <v>#REF!</v>
      </c>
      <c r="E8" s="6" t="e">
        <f t="shared" si="1"/>
        <v>#REF!</v>
      </c>
      <c r="F8" s="6" t="e">
        <f t="shared" si="1"/>
        <v>#REF!</v>
      </c>
      <c r="G8" s="6" t="e">
        <f t="shared" si="1"/>
        <v>#REF!</v>
      </c>
      <c r="H8" s="6" t="e">
        <f t="shared" si="1"/>
        <v>#REF!</v>
      </c>
      <c r="I8" s="47"/>
    </row>
    <row r="9" spans="1:19" x14ac:dyDescent="0.25">
      <c r="A9" s="213" t="s">
        <v>87</v>
      </c>
      <c r="B9" s="214"/>
      <c r="C9" s="215" t="e">
        <f t="shared" ref="C9:H9" si="2">C8/B7</f>
        <v>#REF!</v>
      </c>
      <c r="D9" s="215" t="e">
        <f t="shared" si="2"/>
        <v>#REF!</v>
      </c>
      <c r="E9" s="215" t="e">
        <f t="shared" si="2"/>
        <v>#REF!</v>
      </c>
      <c r="F9" s="215" t="e">
        <f t="shared" si="2"/>
        <v>#REF!</v>
      </c>
      <c r="G9" s="215" t="e">
        <f t="shared" si="2"/>
        <v>#REF!</v>
      </c>
      <c r="H9" s="215" t="e">
        <f t="shared" si="2"/>
        <v>#REF!</v>
      </c>
      <c r="I9" s="225" t="e">
        <f>GEOMEAN(D9:G9)</f>
        <v>#REF!</v>
      </c>
    </row>
    <row r="10" spans="1:19" x14ac:dyDescent="0.25">
      <c r="A10" s="209"/>
      <c r="B10" s="6"/>
      <c r="C10" s="6"/>
      <c r="D10" s="6"/>
      <c r="E10" s="6"/>
      <c r="F10" s="6"/>
      <c r="G10" s="6"/>
      <c r="H10" s="6"/>
      <c r="I10" s="51"/>
    </row>
    <row r="11" spans="1:19" x14ac:dyDescent="0.25">
      <c r="A11" s="207" t="s">
        <v>54</v>
      </c>
      <c r="B11" s="208">
        <v>2016</v>
      </c>
      <c r="C11" s="208">
        <v>2017</v>
      </c>
      <c r="D11" s="208">
        <v>2018</v>
      </c>
      <c r="E11" s="208">
        <v>2019</v>
      </c>
      <c r="F11" s="208">
        <v>2020</v>
      </c>
      <c r="G11" s="208">
        <v>2021</v>
      </c>
      <c r="H11" s="208">
        <v>2022</v>
      </c>
      <c r="I11" s="51"/>
    </row>
    <row r="12" spans="1:19" x14ac:dyDescent="0.25">
      <c r="A12" s="209" t="s">
        <v>1</v>
      </c>
      <c r="B12" s="211" t="e">
        <f>#REF!</f>
        <v>#REF!</v>
      </c>
      <c r="C12" s="211" t="e">
        <f>#REF!</f>
        <v>#REF!</v>
      </c>
      <c r="D12" s="211" t="e">
        <f>#REF!</f>
        <v>#REF!</v>
      </c>
      <c r="E12" s="211" t="e">
        <f>#REF!</f>
        <v>#REF!</v>
      </c>
      <c r="F12" s="211" t="e">
        <f>#REF!</f>
        <v>#REF!</v>
      </c>
      <c r="G12" s="211" t="e">
        <f>#REF!</f>
        <v>#REF!</v>
      </c>
      <c r="H12" s="211" t="e">
        <f>#REF!</f>
        <v>#REF!</v>
      </c>
      <c r="I12" s="47"/>
    </row>
    <row r="13" spans="1:19" x14ac:dyDescent="0.25">
      <c r="A13" s="209" t="s">
        <v>2</v>
      </c>
      <c r="B13" s="211" t="e">
        <f>#REF!</f>
        <v>#REF!</v>
      </c>
      <c r="C13" s="211" t="e">
        <f>#REF!</f>
        <v>#REF!</v>
      </c>
      <c r="D13" s="211" t="e">
        <f>#REF!</f>
        <v>#REF!</v>
      </c>
      <c r="E13" s="211" t="e">
        <f>#REF!</f>
        <v>#REF!</v>
      </c>
      <c r="F13" s="211" t="e">
        <f>#REF!</f>
        <v>#REF!</v>
      </c>
      <c r="G13" s="211" t="e">
        <f>#REF!</f>
        <v>#REF!</v>
      </c>
      <c r="H13" s="211" t="e">
        <f>#REF!</f>
        <v>#REF!</v>
      </c>
      <c r="I13" s="47"/>
    </row>
    <row r="14" spans="1:19" x14ac:dyDescent="0.25">
      <c r="A14" s="210" t="s">
        <v>126</v>
      </c>
      <c r="B14" s="212" t="e">
        <f>#REF!</f>
        <v>#REF!</v>
      </c>
      <c r="C14" s="212" t="e">
        <f>#REF!</f>
        <v>#REF!</v>
      </c>
      <c r="D14" s="212" t="e">
        <f>#REF!</f>
        <v>#REF!</v>
      </c>
      <c r="E14" s="212" t="e">
        <f>#REF!</f>
        <v>#REF!</v>
      </c>
      <c r="F14" s="212" t="e">
        <f>#REF!</f>
        <v>#REF!</v>
      </c>
      <c r="G14" s="212" t="e">
        <f>#REF!</f>
        <v>#REF!</v>
      </c>
      <c r="H14" s="212" t="e">
        <f>#REF!</f>
        <v>#REF!</v>
      </c>
      <c r="I14" s="47"/>
    </row>
    <row r="15" spans="1:19" x14ac:dyDescent="0.25">
      <c r="A15" s="210" t="s">
        <v>124</v>
      </c>
      <c r="B15" s="4">
        <v>0</v>
      </c>
      <c r="C15" s="4">
        <v>0</v>
      </c>
      <c r="D15" s="4">
        <f>N4/1000</f>
        <v>928.55899999999997</v>
      </c>
      <c r="E15" s="4">
        <f>O4/1000</f>
        <v>2251.0810000000001</v>
      </c>
      <c r="F15" s="4">
        <f>P4/1000</f>
        <v>3392.047</v>
      </c>
      <c r="G15" s="4">
        <f>Q4/1000</f>
        <v>4515.4809999999998</v>
      </c>
      <c r="H15" s="4">
        <f>R4/1000</f>
        <v>5753.75</v>
      </c>
      <c r="I15" s="51"/>
    </row>
    <row r="16" spans="1:19" ht="22.5" x14ac:dyDescent="0.25">
      <c r="A16" s="228" t="s">
        <v>128</v>
      </c>
      <c r="B16" s="6" t="e">
        <f>B12-B15</f>
        <v>#REF!</v>
      </c>
      <c r="C16" s="6" t="e">
        <f t="shared" ref="C16:H16" si="3">C12-C15</f>
        <v>#REF!</v>
      </c>
      <c r="D16" s="6" t="e">
        <f t="shared" si="3"/>
        <v>#REF!</v>
      </c>
      <c r="E16" s="6" t="e">
        <f t="shared" si="3"/>
        <v>#REF!</v>
      </c>
      <c r="F16" s="6" t="e">
        <f t="shared" si="3"/>
        <v>#REF!</v>
      </c>
      <c r="G16" s="6" t="e">
        <f t="shared" si="3"/>
        <v>#REF!</v>
      </c>
      <c r="H16" s="6" t="e">
        <f t="shared" si="3"/>
        <v>#REF!</v>
      </c>
      <c r="I16" s="47"/>
    </row>
    <row r="17" spans="1:17" x14ac:dyDescent="0.25">
      <c r="A17" s="209" t="s">
        <v>96</v>
      </c>
      <c r="B17" s="6"/>
      <c r="C17" s="6" t="e">
        <f t="shared" ref="C17:H17" si="4">C16-B16</f>
        <v>#REF!</v>
      </c>
      <c r="D17" s="6" t="e">
        <f t="shared" si="4"/>
        <v>#REF!</v>
      </c>
      <c r="E17" s="6" t="e">
        <f t="shared" si="4"/>
        <v>#REF!</v>
      </c>
      <c r="F17" s="6" t="e">
        <f t="shared" si="4"/>
        <v>#REF!</v>
      </c>
      <c r="G17" s="6" t="e">
        <f t="shared" si="4"/>
        <v>#REF!</v>
      </c>
      <c r="H17" s="6" t="e">
        <f t="shared" si="4"/>
        <v>#REF!</v>
      </c>
      <c r="I17" s="47"/>
    </row>
    <row r="18" spans="1:17" x14ac:dyDescent="0.25">
      <c r="A18" s="213" t="s">
        <v>87</v>
      </c>
      <c r="B18" s="214"/>
      <c r="C18" s="215" t="e">
        <f t="shared" ref="C18:H18" si="5">C17/B16</f>
        <v>#REF!</v>
      </c>
      <c r="D18" s="215" t="e">
        <f t="shared" si="5"/>
        <v>#REF!</v>
      </c>
      <c r="E18" s="215" t="e">
        <f t="shared" si="5"/>
        <v>#REF!</v>
      </c>
      <c r="F18" s="215" t="e">
        <f t="shared" si="5"/>
        <v>#REF!</v>
      </c>
      <c r="G18" s="215" t="e">
        <f t="shared" si="5"/>
        <v>#REF!</v>
      </c>
      <c r="H18" s="215" t="e">
        <f t="shared" si="5"/>
        <v>#REF!</v>
      </c>
      <c r="I18" s="225" t="e">
        <f>GEOMEAN(D18:G18)</f>
        <v>#REF!</v>
      </c>
    </row>
    <row r="19" spans="1:17" x14ac:dyDescent="0.25">
      <c r="A19" s="209"/>
      <c r="B19" s="6"/>
      <c r="C19" s="6"/>
      <c r="D19" s="6"/>
      <c r="E19" s="6"/>
      <c r="F19" s="6"/>
      <c r="G19" s="6"/>
      <c r="H19" s="6"/>
      <c r="I19" s="51"/>
    </row>
    <row r="20" spans="1:17" x14ac:dyDescent="0.25">
      <c r="A20" s="217" t="s">
        <v>132</v>
      </c>
      <c r="B20" s="208">
        <v>2016</v>
      </c>
      <c r="C20" s="208">
        <v>2017</v>
      </c>
      <c r="D20" s="208">
        <v>2018</v>
      </c>
      <c r="E20" s="208">
        <v>2019</v>
      </c>
      <c r="F20" s="208">
        <v>2020</v>
      </c>
      <c r="G20" s="208">
        <v>2021</v>
      </c>
      <c r="H20" s="208">
        <v>2022</v>
      </c>
      <c r="I20" s="223"/>
    </row>
    <row r="21" spans="1:17" x14ac:dyDescent="0.25">
      <c r="A21" s="218" t="s">
        <v>129</v>
      </c>
      <c r="B21" s="212" t="e">
        <f>#REF!</f>
        <v>#REF!</v>
      </c>
      <c r="C21" s="212" t="e">
        <f>#REF!</f>
        <v>#REF!</v>
      </c>
      <c r="D21" s="212" t="e">
        <f>#REF!</f>
        <v>#REF!</v>
      </c>
      <c r="E21" s="212" t="e">
        <f>#REF!</f>
        <v>#REF!</v>
      </c>
      <c r="F21" s="212" t="e">
        <f>#REF!</f>
        <v>#REF!</v>
      </c>
      <c r="G21" s="212" t="e">
        <f>#REF!</f>
        <v>#REF!</v>
      </c>
      <c r="H21" s="212" t="e">
        <f>#REF!</f>
        <v>#REF!</v>
      </c>
      <c r="I21" s="51"/>
    </row>
    <row r="22" spans="1:17" x14ac:dyDescent="0.25">
      <c r="A22" s="210" t="s">
        <v>130</v>
      </c>
      <c r="B22" s="4">
        <v>0</v>
      </c>
      <c r="C22" s="4">
        <v>0</v>
      </c>
      <c r="D22" s="4">
        <f>L25/1000</f>
        <v>10.393000000000001</v>
      </c>
      <c r="E22" s="4">
        <f>M25/1000</f>
        <v>24.789000000000001</v>
      </c>
      <c r="F22" s="4">
        <f>N25/1000</f>
        <v>36.512</v>
      </c>
      <c r="G22" s="4">
        <f>O25/1000</f>
        <v>48.953000000000003</v>
      </c>
      <c r="H22" s="4">
        <f>P25/1000</f>
        <v>62.795000000000002</v>
      </c>
      <c r="I22" s="224"/>
      <c r="K22" s="137" t="s">
        <v>11</v>
      </c>
      <c r="L22" s="137">
        <v>2018</v>
      </c>
      <c r="M22" s="137">
        <v>2019</v>
      </c>
      <c r="N22" s="137">
        <v>2020</v>
      </c>
      <c r="O22" s="137">
        <v>2021</v>
      </c>
      <c r="P22" s="137">
        <v>2022</v>
      </c>
      <c r="Q22" s="137">
        <v>2023</v>
      </c>
    </row>
    <row r="23" spans="1:17" ht="22.5" x14ac:dyDescent="0.25">
      <c r="A23" s="228" t="s">
        <v>131</v>
      </c>
      <c r="B23" s="6" t="e">
        <f>B21-B22</f>
        <v>#REF!</v>
      </c>
      <c r="C23" s="6" t="e">
        <f t="shared" ref="C23:H23" si="6">C21-C22</f>
        <v>#REF!</v>
      </c>
      <c r="D23" s="6" t="e">
        <f t="shared" si="6"/>
        <v>#REF!</v>
      </c>
      <c r="E23" s="6" t="e">
        <f t="shared" si="6"/>
        <v>#REF!</v>
      </c>
      <c r="F23" s="6" t="e">
        <f t="shared" si="6"/>
        <v>#REF!</v>
      </c>
      <c r="G23" s="6" t="e">
        <f t="shared" si="6"/>
        <v>#REF!</v>
      </c>
      <c r="H23" s="6" t="e">
        <f t="shared" si="6"/>
        <v>#REF!</v>
      </c>
      <c r="I23" s="47"/>
      <c r="K23" s="137" t="s">
        <v>13</v>
      </c>
      <c r="L23" s="137">
        <v>1437</v>
      </c>
      <c r="M23" s="137">
        <v>3053</v>
      </c>
      <c r="N23" s="137">
        <v>4504</v>
      </c>
      <c r="O23" s="137">
        <v>6401</v>
      </c>
      <c r="P23" s="137">
        <v>8378</v>
      </c>
      <c r="Q23" s="137">
        <v>8097</v>
      </c>
    </row>
    <row r="24" spans="1:17" x14ac:dyDescent="0.25">
      <c r="A24" s="209" t="s">
        <v>96</v>
      </c>
      <c r="B24" s="6"/>
      <c r="C24" s="6" t="e">
        <f t="shared" ref="C24:H24" si="7">C23-B23</f>
        <v>#REF!</v>
      </c>
      <c r="D24" s="6" t="e">
        <f t="shared" si="7"/>
        <v>#REF!</v>
      </c>
      <c r="E24" s="6" t="e">
        <f t="shared" si="7"/>
        <v>#REF!</v>
      </c>
      <c r="F24" s="6" t="e">
        <f t="shared" si="7"/>
        <v>#REF!</v>
      </c>
      <c r="G24" s="6" t="e">
        <f t="shared" si="7"/>
        <v>#REF!</v>
      </c>
      <c r="H24" s="6" t="e">
        <f t="shared" si="7"/>
        <v>#REF!</v>
      </c>
      <c r="I24" s="47"/>
      <c r="K24" s="137" t="s">
        <v>14</v>
      </c>
      <c r="L24" s="137">
        <v>8956</v>
      </c>
      <c r="M24" s="137">
        <v>21736</v>
      </c>
      <c r="N24" s="137">
        <v>32008</v>
      </c>
      <c r="O24" s="137">
        <v>42552</v>
      </c>
      <c r="P24" s="137">
        <v>54417</v>
      </c>
      <c r="Q24" s="137">
        <v>40594</v>
      </c>
    </row>
    <row r="25" spans="1:17" x14ac:dyDescent="0.25">
      <c r="A25" s="213" t="s">
        <v>87</v>
      </c>
      <c r="B25" s="214"/>
      <c r="C25" s="215" t="e">
        <f t="shared" ref="C25:H25" si="8">C24/B23</f>
        <v>#REF!</v>
      </c>
      <c r="D25" s="215" t="e">
        <f t="shared" si="8"/>
        <v>#REF!</v>
      </c>
      <c r="E25" s="215" t="e">
        <f t="shared" si="8"/>
        <v>#REF!</v>
      </c>
      <c r="F25" s="215" t="e">
        <f t="shared" si="8"/>
        <v>#REF!</v>
      </c>
      <c r="G25" s="215" t="e">
        <f t="shared" si="8"/>
        <v>#REF!</v>
      </c>
      <c r="H25" s="215" t="e">
        <f t="shared" si="8"/>
        <v>#REF!</v>
      </c>
      <c r="I25" s="226" t="e">
        <f>((1+D25)*(1+E25)*(1+F25)*(1+G25))^(1/4)-1</f>
        <v>#REF!</v>
      </c>
      <c r="K25" s="137" t="s">
        <v>18</v>
      </c>
      <c r="L25" s="137">
        <v>10393</v>
      </c>
      <c r="M25" s="137">
        <v>24789</v>
      </c>
      <c r="N25" s="137">
        <v>36512</v>
      </c>
      <c r="O25" s="137">
        <v>48953</v>
      </c>
      <c r="P25" s="137">
        <v>62795</v>
      </c>
      <c r="Q25" s="137">
        <v>48691</v>
      </c>
    </row>
    <row r="26" spans="1:17" x14ac:dyDescent="0.25">
      <c r="A26" s="209"/>
      <c r="B26" s="211"/>
      <c r="C26" s="211"/>
      <c r="D26" s="211"/>
      <c r="E26" s="211"/>
      <c r="F26" s="211"/>
      <c r="G26" s="211"/>
      <c r="H26" s="211"/>
      <c r="I26" s="51"/>
    </row>
    <row r="27" spans="1:17" x14ac:dyDescent="0.25">
      <c r="A27" s="217" t="s">
        <v>133</v>
      </c>
      <c r="B27" s="208">
        <v>2016</v>
      </c>
      <c r="C27" s="208">
        <v>2017</v>
      </c>
      <c r="D27" s="208">
        <v>2018</v>
      </c>
      <c r="E27" s="208">
        <v>2019</v>
      </c>
      <c r="F27" s="208">
        <v>2020</v>
      </c>
      <c r="G27" s="208">
        <v>2021</v>
      </c>
      <c r="H27" s="208">
        <v>2022</v>
      </c>
      <c r="I27" s="51"/>
    </row>
    <row r="28" spans="1:17" x14ac:dyDescent="0.25">
      <c r="A28" s="219" t="s">
        <v>134</v>
      </c>
      <c r="B28" s="220" t="e">
        <f>B3+B12+B21</f>
        <v>#REF!</v>
      </c>
      <c r="C28" s="220" t="e">
        <f t="shared" ref="C28:H28" si="9">C3+C12+C21</f>
        <v>#REF!</v>
      </c>
      <c r="D28" s="220" t="e">
        <f t="shared" si="9"/>
        <v>#REF!</v>
      </c>
      <c r="E28" s="220" t="e">
        <f t="shared" si="9"/>
        <v>#REF!</v>
      </c>
      <c r="F28" s="220" t="e">
        <f t="shared" si="9"/>
        <v>#REF!</v>
      </c>
      <c r="G28" s="220" t="e">
        <f t="shared" si="9"/>
        <v>#REF!</v>
      </c>
      <c r="H28" s="220" t="e">
        <f t="shared" si="9"/>
        <v>#REF!</v>
      </c>
      <c r="I28" s="47"/>
    </row>
    <row r="29" spans="1:17" x14ac:dyDescent="0.25">
      <c r="A29" s="221" t="s">
        <v>135</v>
      </c>
      <c r="B29" s="6" t="e">
        <f>B4+B13</f>
        <v>#REF!</v>
      </c>
      <c r="C29" s="6" t="e">
        <f t="shared" ref="C29:H29" si="10">C4+C13</f>
        <v>#REF!</v>
      </c>
      <c r="D29" s="6" t="e">
        <f t="shared" si="10"/>
        <v>#REF!</v>
      </c>
      <c r="E29" s="6" t="e">
        <f t="shared" si="10"/>
        <v>#REF!</v>
      </c>
      <c r="F29" s="6" t="e">
        <f t="shared" si="10"/>
        <v>#REF!</v>
      </c>
      <c r="G29" s="6" t="e">
        <f t="shared" si="10"/>
        <v>#REF!</v>
      </c>
      <c r="H29" s="6" t="e">
        <f t="shared" si="10"/>
        <v>#REF!</v>
      </c>
      <c r="I29" s="47"/>
    </row>
    <row r="30" spans="1:17" x14ac:dyDescent="0.25">
      <c r="A30" s="222" t="s">
        <v>136</v>
      </c>
      <c r="B30" s="214" t="e">
        <f>B5+B14+B21</f>
        <v>#REF!</v>
      </c>
      <c r="C30" s="214" t="e">
        <f t="shared" ref="C30:H30" si="11">C5+C14+C21</f>
        <v>#REF!</v>
      </c>
      <c r="D30" s="214" t="e">
        <f t="shared" si="11"/>
        <v>#REF!</v>
      </c>
      <c r="E30" s="214" t="e">
        <f t="shared" si="11"/>
        <v>#REF!</v>
      </c>
      <c r="F30" s="214" t="e">
        <f t="shared" si="11"/>
        <v>#REF!</v>
      </c>
      <c r="G30" s="214" t="e">
        <f t="shared" si="11"/>
        <v>#REF!</v>
      </c>
      <c r="H30" s="214" t="e">
        <f t="shared" si="11"/>
        <v>#REF!</v>
      </c>
      <c r="I30" s="47"/>
    </row>
    <row r="31" spans="1:17" x14ac:dyDescent="0.25">
      <c r="A31" s="210" t="s">
        <v>124</v>
      </c>
      <c r="B31" s="4">
        <f>B6+B15:C15+B22</f>
        <v>0</v>
      </c>
      <c r="C31" s="4">
        <f t="shared" ref="C31:H31" si="12">C6+C15:D15+C22</f>
        <v>0</v>
      </c>
      <c r="D31" s="4">
        <f t="shared" si="12"/>
        <v>2479.0309999999999</v>
      </c>
      <c r="E31" s="4">
        <f t="shared" si="12"/>
        <v>5893.9809999999998</v>
      </c>
      <c r="F31" s="4">
        <f t="shared" si="12"/>
        <v>8984.5310000000009</v>
      </c>
      <c r="G31" s="4">
        <f t="shared" si="12"/>
        <v>11901.268999999998</v>
      </c>
      <c r="H31" s="4">
        <f t="shared" si="12"/>
        <v>15247.186</v>
      </c>
      <c r="I31" s="51"/>
    </row>
    <row r="32" spans="1:17" ht="26.25" customHeight="1" x14ac:dyDescent="0.25">
      <c r="A32" s="228" t="s">
        <v>137</v>
      </c>
      <c r="B32" s="6" t="e">
        <f>B7+B16+B23</f>
        <v>#REF!</v>
      </c>
      <c r="C32" s="6" t="e">
        <f t="shared" ref="C32:H32" si="13">C7+C16+C23</f>
        <v>#REF!</v>
      </c>
      <c r="D32" s="6" t="e">
        <f t="shared" si="13"/>
        <v>#REF!</v>
      </c>
      <c r="E32" s="6" t="e">
        <f t="shared" si="13"/>
        <v>#REF!</v>
      </c>
      <c r="F32" s="6" t="e">
        <f t="shared" si="13"/>
        <v>#REF!</v>
      </c>
      <c r="G32" s="6" t="e">
        <f t="shared" si="13"/>
        <v>#REF!</v>
      </c>
      <c r="H32" s="6" t="e">
        <f t="shared" si="13"/>
        <v>#REF!</v>
      </c>
      <c r="I32" s="47"/>
    </row>
    <row r="33" spans="1:9" x14ac:dyDescent="0.25">
      <c r="A33" s="209" t="s">
        <v>96</v>
      </c>
      <c r="B33" s="6"/>
      <c r="C33" s="6" t="e">
        <f t="shared" ref="C33:H33" si="14">C8+C17+C24</f>
        <v>#REF!</v>
      </c>
      <c r="D33" s="6" t="e">
        <f t="shared" si="14"/>
        <v>#REF!</v>
      </c>
      <c r="E33" s="6" t="e">
        <f t="shared" si="14"/>
        <v>#REF!</v>
      </c>
      <c r="F33" s="6" t="e">
        <f t="shared" si="14"/>
        <v>#REF!</v>
      </c>
      <c r="G33" s="6" t="e">
        <f t="shared" si="14"/>
        <v>#REF!</v>
      </c>
      <c r="H33" s="6" t="e">
        <f t="shared" si="14"/>
        <v>#REF!</v>
      </c>
      <c r="I33" s="47"/>
    </row>
    <row r="34" spans="1:9" x14ac:dyDescent="0.25">
      <c r="A34" s="213" t="s">
        <v>87</v>
      </c>
      <c r="B34" s="214"/>
      <c r="C34" s="215" t="e">
        <f t="shared" ref="C34:H34" si="15">C33/B32</f>
        <v>#REF!</v>
      </c>
      <c r="D34" s="215" t="e">
        <f t="shared" si="15"/>
        <v>#REF!</v>
      </c>
      <c r="E34" s="215" t="e">
        <f t="shared" si="15"/>
        <v>#REF!</v>
      </c>
      <c r="F34" s="215" t="e">
        <f t="shared" si="15"/>
        <v>#REF!</v>
      </c>
      <c r="G34" s="215" t="e">
        <f t="shared" si="15"/>
        <v>#REF!</v>
      </c>
      <c r="H34" s="215" t="e">
        <f t="shared" si="15"/>
        <v>#REF!</v>
      </c>
      <c r="I34" s="227" t="e">
        <f>((1+D34)*(1+E34)*(1+F34)*(1+G34))^(1/4)-1</f>
        <v>#REF!</v>
      </c>
    </row>
  </sheetData>
  <mergeCells count="1">
    <mergeCell ref="A1:I1"/>
  </mergeCells>
  <pageMargins left="0.7" right="0.7" top="0.75" bottom="0.75" header="0.3" footer="0.3"/>
  <ignoredErrors>
    <ignoredError sqref="B31:H3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O54"/>
  <sheetViews>
    <sheetView workbookViewId="0">
      <selection activeCell="A63" sqref="A63"/>
    </sheetView>
  </sheetViews>
  <sheetFormatPr defaultColWidth="9.140625" defaultRowHeight="15" x14ac:dyDescent="0.25"/>
  <cols>
    <col min="1" max="1" width="51.140625" style="137" customWidth="1"/>
    <col min="2" max="2" width="0" style="137" hidden="1" customWidth="1"/>
    <col min="3" max="3" width="12.85546875" style="137" bestFit="1" customWidth="1"/>
    <col min="4" max="4" width="9.85546875" style="137" bestFit="1" customWidth="1"/>
    <col min="5" max="5" width="13.5703125" style="137" bestFit="1" customWidth="1"/>
    <col min="6" max="8" width="10.85546875" style="137" bestFit="1" customWidth="1"/>
    <col min="9" max="9" width="12" style="137" bestFit="1" customWidth="1"/>
    <col min="10" max="10" width="7.85546875" style="137" customWidth="1"/>
    <col min="11" max="11" width="9.140625" style="137"/>
    <col min="12" max="12" width="9.85546875" style="137" bestFit="1" customWidth="1"/>
    <col min="13" max="13" width="35.140625" style="137" bestFit="1" customWidth="1"/>
    <col min="14" max="16384" width="9.140625" style="137"/>
  </cols>
  <sheetData>
    <row r="1" spans="1:10" ht="21.75" customHeight="1" x14ac:dyDescent="0.25">
      <c r="A1" s="294" t="s">
        <v>167</v>
      </c>
      <c r="B1" s="295"/>
      <c r="C1" s="295"/>
      <c r="D1" s="295"/>
      <c r="E1" s="292"/>
      <c r="F1" s="292"/>
      <c r="G1" s="292"/>
      <c r="H1" s="292"/>
      <c r="I1" s="292"/>
    </row>
    <row r="2" spans="1:10" ht="21" x14ac:dyDescent="0.25">
      <c r="A2" s="240" t="s">
        <v>0</v>
      </c>
      <c r="B2" s="208">
        <v>2016</v>
      </c>
      <c r="C2" s="208">
        <v>2017</v>
      </c>
      <c r="D2" s="208">
        <v>2018</v>
      </c>
      <c r="E2" s="208">
        <v>2019</v>
      </c>
      <c r="F2" s="208">
        <v>2020</v>
      </c>
      <c r="G2" s="208">
        <v>2021</v>
      </c>
      <c r="H2" s="208">
        <v>2022</v>
      </c>
      <c r="I2" s="236" t="s">
        <v>113</v>
      </c>
    </row>
    <row r="3" spans="1:10" x14ac:dyDescent="0.25">
      <c r="A3" s="209" t="s">
        <v>125</v>
      </c>
      <c r="B3" s="211" t="e">
        <f>#REF!</f>
        <v>#REF!</v>
      </c>
      <c r="C3" s="211" t="e">
        <f>#REF!</f>
        <v>#REF!</v>
      </c>
      <c r="D3" s="211" t="e">
        <f>#REF!</f>
        <v>#REF!</v>
      </c>
      <c r="E3" s="211" t="e">
        <f>#REF!</f>
        <v>#REF!</v>
      </c>
      <c r="F3" s="211" t="e">
        <f>#REF!</f>
        <v>#REF!</v>
      </c>
      <c r="G3" s="211" t="e">
        <f>#REF!</f>
        <v>#REF!</v>
      </c>
      <c r="H3" s="211" t="e">
        <f>#REF!</f>
        <v>#REF!</v>
      </c>
      <c r="I3" s="47"/>
      <c r="J3" s="138" t="e">
        <f>G3-C3</f>
        <v>#REF!</v>
      </c>
    </row>
    <row r="4" spans="1:10" x14ac:dyDescent="0.25">
      <c r="A4" s="209" t="s">
        <v>2</v>
      </c>
      <c r="B4" s="211" t="e">
        <f>#REF!</f>
        <v>#REF!</v>
      </c>
      <c r="C4" s="211" t="e">
        <f>#REF!</f>
        <v>#REF!</v>
      </c>
      <c r="D4" s="211" t="e">
        <f>#REF!</f>
        <v>#REF!</v>
      </c>
      <c r="E4" s="211" t="e">
        <f>#REF!</f>
        <v>#REF!</v>
      </c>
      <c r="F4" s="211" t="e">
        <f>#REF!</f>
        <v>#REF!</v>
      </c>
      <c r="G4" s="211" t="e">
        <f>#REF!</f>
        <v>#REF!</v>
      </c>
      <c r="H4" s="211" t="e">
        <f>#REF!</f>
        <v>#REF!</v>
      </c>
      <c r="I4" s="47"/>
    </row>
    <row r="5" spans="1:10" x14ac:dyDescent="0.25">
      <c r="A5" s="210" t="s">
        <v>58</v>
      </c>
      <c r="B5" s="212" t="e">
        <f>#REF!</f>
        <v>#REF!</v>
      </c>
      <c r="C5" s="212" t="e">
        <f>#REF!</f>
        <v>#REF!</v>
      </c>
      <c r="D5" s="212" t="e">
        <f>#REF!</f>
        <v>#REF!</v>
      </c>
      <c r="E5" s="212" t="e">
        <f>#REF!</f>
        <v>#REF!</v>
      </c>
      <c r="F5" s="212" t="e">
        <f>#REF!</f>
        <v>#REF!</v>
      </c>
      <c r="G5" s="212" t="e">
        <f>#REF!</f>
        <v>#REF!</v>
      </c>
      <c r="H5" s="212" t="e">
        <f>#REF!</f>
        <v>#REF!</v>
      </c>
      <c r="I5" s="47"/>
      <c r="J5" s="138" t="e">
        <f>G5-C5</f>
        <v>#REF!</v>
      </c>
    </row>
    <row r="6" spans="1:10" x14ac:dyDescent="0.25">
      <c r="A6" s="229" t="s">
        <v>124</v>
      </c>
      <c r="B6" s="230">
        <v>0</v>
      </c>
      <c r="C6" s="237">
        <v>0</v>
      </c>
      <c r="D6" s="230">
        <v>1540.079</v>
      </c>
      <c r="E6" s="230">
        <v>3618.1109999999999</v>
      </c>
      <c r="F6" s="230">
        <v>5555.9719999999998</v>
      </c>
      <c r="G6" s="230">
        <v>7336.835</v>
      </c>
      <c r="H6" s="230">
        <v>9430.6409999999996</v>
      </c>
      <c r="I6" s="51"/>
    </row>
    <row r="7" spans="1:10" x14ac:dyDescent="0.25">
      <c r="A7" s="209" t="s">
        <v>141</v>
      </c>
      <c r="B7" s="6"/>
      <c r="C7" s="243"/>
      <c r="D7" s="243" t="e">
        <f>(D6-C6)/C3</f>
        <v>#REF!</v>
      </c>
      <c r="E7" s="243" t="e">
        <f>(E6-D6)/D3</f>
        <v>#REF!</v>
      </c>
      <c r="F7" s="243" t="e">
        <f>(F6-E6)/E3</f>
        <v>#REF!</v>
      </c>
      <c r="G7" s="243" t="e">
        <f>(G6-F6)/F3</f>
        <v>#REF!</v>
      </c>
      <c r="H7" s="243" t="e">
        <f>(H6-G6)/G3</f>
        <v>#REF!</v>
      </c>
      <c r="I7" s="249" t="e">
        <f>GEOMEAN(1+D7,1+E7,1+F7,1+G7)-1</f>
        <v>#REF!</v>
      </c>
    </row>
    <row r="8" spans="1:10" x14ac:dyDescent="0.25">
      <c r="A8" s="231" t="s">
        <v>138</v>
      </c>
      <c r="B8" s="232"/>
      <c r="C8" s="234">
        <v>0</v>
      </c>
      <c r="D8" s="234">
        <v>0</v>
      </c>
      <c r="E8" s="234">
        <v>1362.4780000000001</v>
      </c>
      <c r="F8" s="234">
        <v>2714.5889999999999</v>
      </c>
      <c r="G8" s="234">
        <v>4121.4269999999997</v>
      </c>
      <c r="H8" s="234">
        <v>5631.39</v>
      </c>
      <c r="I8" s="250"/>
    </row>
    <row r="9" spans="1:10" s="119" customFormat="1" x14ac:dyDescent="0.25">
      <c r="A9" s="244" t="s">
        <v>144</v>
      </c>
      <c r="B9" s="245"/>
      <c r="C9" s="246"/>
      <c r="D9" s="246" t="e">
        <f>(D3-C3)/C3</f>
        <v>#REF!</v>
      </c>
      <c r="E9" s="246" t="e">
        <f>(E3-D3)/D3</f>
        <v>#REF!</v>
      </c>
      <c r="F9" s="246" t="e">
        <f>(F3-E3)/E3</f>
        <v>#REF!</v>
      </c>
      <c r="G9" s="246" t="e">
        <f>(G3-F3)/F3</f>
        <v>#REF!</v>
      </c>
      <c r="H9" s="246" t="e">
        <f>(H3-G3)/G3</f>
        <v>#REF!</v>
      </c>
      <c r="I9" s="249" t="e">
        <f t="shared" ref="I9:I14" si="0">GEOMEAN(1+D9,1+E9,1+F9,1+G9)-1</f>
        <v>#REF!</v>
      </c>
    </row>
    <row r="10" spans="1:10" x14ac:dyDescent="0.25">
      <c r="A10" s="209" t="s">
        <v>139</v>
      </c>
      <c r="B10" s="6"/>
      <c r="C10" s="243"/>
      <c r="D10" s="243" t="e">
        <f>#REF!/100</f>
        <v>#REF!</v>
      </c>
      <c r="E10" s="243" t="e">
        <f>#REF!/100</f>
        <v>#REF!</v>
      </c>
      <c r="F10" s="243" t="e">
        <f>#REF!/100</f>
        <v>#REF!</v>
      </c>
      <c r="G10" s="243" t="e">
        <f>#REF!/100</f>
        <v>#REF!</v>
      </c>
      <c r="H10" s="243" t="e">
        <f>#REF!/100</f>
        <v>#REF!</v>
      </c>
      <c r="I10" s="24" t="e">
        <f t="shared" si="0"/>
        <v>#REF!</v>
      </c>
    </row>
    <row r="11" spans="1:10" x14ac:dyDescent="0.25">
      <c r="A11" s="209" t="s">
        <v>52</v>
      </c>
      <c r="B11" s="6"/>
      <c r="C11" s="247"/>
      <c r="D11" s="247" t="e">
        <f>(1+D9)/(1+D10)-1</f>
        <v>#REF!</v>
      </c>
      <c r="E11" s="247" t="e">
        <f>(1+E9)/(1+E10)-1</f>
        <v>#REF!</v>
      </c>
      <c r="F11" s="247" t="e">
        <f>(1+F9)/(1+F10)-1</f>
        <v>#REF!</v>
      </c>
      <c r="G11" s="247" t="e">
        <f>(1+G9)/(1+G10)-1</f>
        <v>#REF!</v>
      </c>
      <c r="H11" s="247" t="e">
        <f>(1+H9)/(1+H10)-1</f>
        <v>#REF!</v>
      </c>
      <c r="I11" s="24" t="e">
        <f t="shared" si="0"/>
        <v>#REF!</v>
      </c>
    </row>
    <row r="12" spans="1:10" x14ac:dyDescent="0.25">
      <c r="A12" s="209" t="s">
        <v>142</v>
      </c>
      <c r="B12" s="6"/>
      <c r="C12" s="247"/>
      <c r="D12" s="247" t="e">
        <f>(1+D9)/(1+D7)-1</f>
        <v>#REF!</v>
      </c>
      <c r="E12" s="247" t="e">
        <f>(1+E9)/(1+E7)-1</f>
        <v>#REF!</v>
      </c>
      <c r="F12" s="247" t="e">
        <f>(1+F9)/(1+F7)-1</f>
        <v>#REF!</v>
      </c>
      <c r="G12" s="247" t="e">
        <f>(1+G9)/(1+G7)-1</f>
        <v>#REF!</v>
      </c>
      <c r="H12" s="247" t="e">
        <f>(1+H9)/(1+H7)-1</f>
        <v>#REF!</v>
      </c>
      <c r="I12" s="24" t="e">
        <f t="shared" si="0"/>
        <v>#REF!</v>
      </c>
    </row>
    <row r="13" spans="1:10" x14ac:dyDescent="0.25">
      <c r="A13" s="209" t="s">
        <v>143</v>
      </c>
      <c r="B13" s="6"/>
      <c r="C13" s="243"/>
      <c r="D13" s="247" t="e">
        <f>(D8-C8)/C3</f>
        <v>#REF!</v>
      </c>
      <c r="E13" s="247" t="e">
        <f>(E8-D8)/D3</f>
        <v>#REF!</v>
      </c>
      <c r="F13" s="247" t="e">
        <f>(F8-E8)/E3</f>
        <v>#REF!</v>
      </c>
      <c r="G13" s="247" t="e">
        <f>(G8-F8)/F3</f>
        <v>#REF!</v>
      </c>
      <c r="H13" s="247" t="e">
        <f>(H8-G8)/G3</f>
        <v>#REF!</v>
      </c>
      <c r="I13" s="24" t="e">
        <f t="shared" si="0"/>
        <v>#REF!</v>
      </c>
    </row>
    <row r="14" spans="1:10" x14ac:dyDescent="0.25">
      <c r="A14" s="210" t="s">
        <v>140</v>
      </c>
      <c r="B14" s="4"/>
      <c r="C14" s="248"/>
      <c r="D14" s="248" t="e">
        <f>(1+D12)/(1+D13)-1</f>
        <v>#REF!</v>
      </c>
      <c r="E14" s="248" t="e">
        <f>(1+E12)/(1+E13)-1</f>
        <v>#REF!</v>
      </c>
      <c r="F14" s="248" t="e">
        <f>(1+F12)/(1+F13)-1</f>
        <v>#REF!</v>
      </c>
      <c r="G14" s="248" t="e">
        <f>(1+G12)/(1+G13)-1</f>
        <v>#REF!</v>
      </c>
      <c r="H14" s="248" t="e">
        <f>(1+H12)/(1+H13)-1</f>
        <v>#REF!</v>
      </c>
      <c r="I14" s="205" t="e">
        <f t="shared" si="0"/>
        <v>#REF!</v>
      </c>
    </row>
    <row r="15" spans="1:10" s="30" customFormat="1" x14ac:dyDescent="0.25">
      <c r="A15" s="169"/>
      <c r="B15" s="170"/>
      <c r="C15" s="170"/>
      <c r="D15" s="170"/>
      <c r="E15" s="170"/>
      <c r="F15" s="170"/>
      <c r="G15" s="170"/>
      <c r="H15" s="170"/>
      <c r="I15" s="239"/>
    </row>
    <row r="16" spans="1:10" ht="21" x14ac:dyDescent="0.25">
      <c r="A16" s="241" t="s">
        <v>54</v>
      </c>
      <c r="B16" s="208">
        <v>2016</v>
      </c>
      <c r="C16" s="208">
        <v>2017</v>
      </c>
      <c r="D16" s="208">
        <v>2018</v>
      </c>
      <c r="E16" s="208">
        <v>2019</v>
      </c>
      <c r="F16" s="208">
        <v>2020</v>
      </c>
      <c r="G16" s="208">
        <v>2021</v>
      </c>
      <c r="H16" s="208">
        <v>2022</v>
      </c>
      <c r="I16" s="236" t="s">
        <v>113</v>
      </c>
    </row>
    <row r="17" spans="1:15" x14ac:dyDescent="0.25">
      <c r="A17" s="209" t="s">
        <v>1</v>
      </c>
      <c r="B17" s="211" t="e">
        <f>#REF!</f>
        <v>#REF!</v>
      </c>
      <c r="C17" s="211" t="e">
        <f>#REF!</f>
        <v>#REF!</v>
      </c>
      <c r="D17" s="211" t="e">
        <f>#REF!</f>
        <v>#REF!</v>
      </c>
      <c r="E17" s="211" t="e">
        <f>#REF!</f>
        <v>#REF!</v>
      </c>
      <c r="F17" s="211" t="e">
        <f>#REF!</f>
        <v>#REF!</v>
      </c>
      <c r="G17" s="211" t="e">
        <f>#REF!</f>
        <v>#REF!</v>
      </c>
      <c r="H17" s="211" t="e">
        <f>#REF!</f>
        <v>#REF!</v>
      </c>
      <c r="I17" s="47"/>
      <c r="J17" s="138" t="e">
        <f>G17-C17</f>
        <v>#REF!</v>
      </c>
    </row>
    <row r="18" spans="1:15" x14ac:dyDescent="0.25">
      <c r="A18" s="209" t="s">
        <v>2</v>
      </c>
      <c r="B18" s="211" t="e">
        <f>#REF!</f>
        <v>#REF!</v>
      </c>
      <c r="C18" s="211" t="e">
        <f>#REF!</f>
        <v>#REF!</v>
      </c>
      <c r="D18" s="211" t="e">
        <f>#REF!</f>
        <v>#REF!</v>
      </c>
      <c r="E18" s="211" t="e">
        <f>#REF!</f>
        <v>#REF!</v>
      </c>
      <c r="F18" s="211" t="e">
        <f>#REF!</f>
        <v>#REF!</v>
      </c>
      <c r="G18" s="211" t="e">
        <f>#REF!</f>
        <v>#REF!</v>
      </c>
      <c r="H18" s="211" t="e">
        <f>#REF!</f>
        <v>#REF!</v>
      </c>
      <c r="I18" s="47"/>
    </row>
    <row r="19" spans="1:15" x14ac:dyDescent="0.25">
      <c r="A19" s="210" t="s">
        <v>126</v>
      </c>
      <c r="B19" s="212" t="e">
        <f>#REF!</f>
        <v>#REF!</v>
      </c>
      <c r="C19" s="212" t="e">
        <f>#REF!</f>
        <v>#REF!</v>
      </c>
      <c r="D19" s="212" t="e">
        <f>#REF!</f>
        <v>#REF!</v>
      </c>
      <c r="E19" s="212" t="e">
        <f>#REF!</f>
        <v>#REF!</v>
      </c>
      <c r="F19" s="212" t="e">
        <f>#REF!</f>
        <v>#REF!</v>
      </c>
      <c r="G19" s="212" t="e">
        <f>#REF!</f>
        <v>#REF!</v>
      </c>
      <c r="H19" s="212" t="e">
        <f>#REF!</f>
        <v>#REF!</v>
      </c>
      <c r="I19" s="47"/>
      <c r="J19" s="138" t="e">
        <f>G19-C19</f>
        <v>#REF!</v>
      </c>
    </row>
    <row r="20" spans="1:15" x14ac:dyDescent="0.25">
      <c r="A20" s="229" t="s">
        <v>124</v>
      </c>
      <c r="B20" s="230">
        <v>0</v>
      </c>
      <c r="C20" s="237">
        <v>0</v>
      </c>
      <c r="D20" s="230">
        <v>928.55899999999997</v>
      </c>
      <c r="E20" s="230">
        <v>2251.0810000000001</v>
      </c>
      <c r="F20" s="230">
        <v>3392.047</v>
      </c>
      <c r="G20" s="230">
        <v>4515.4809999999998</v>
      </c>
      <c r="H20" s="230">
        <v>5753.75</v>
      </c>
      <c r="I20" s="235"/>
    </row>
    <row r="21" spans="1:15" x14ac:dyDescent="0.25">
      <c r="A21" s="209" t="s">
        <v>141</v>
      </c>
      <c r="B21" s="6"/>
      <c r="C21" s="243"/>
      <c r="D21" s="243" t="e">
        <f>(D20-C20)/C17</f>
        <v>#REF!</v>
      </c>
      <c r="E21" s="243" t="e">
        <f>(E20-D20)/D17</f>
        <v>#REF!</v>
      </c>
      <c r="F21" s="243" t="e">
        <f>(F20-E20)/E17</f>
        <v>#REF!</v>
      </c>
      <c r="G21" s="243" t="e">
        <f>(G20-F20)/F17</f>
        <v>#REF!</v>
      </c>
      <c r="H21" s="243" t="e">
        <f>(H20-G20)/G17</f>
        <v>#REF!</v>
      </c>
      <c r="I21" s="205" t="e">
        <f>GEOMEAN(1+D21,1+E21,1+F21,1+G21)-1</f>
        <v>#REF!</v>
      </c>
    </row>
    <row r="22" spans="1:15" x14ac:dyDescent="0.25">
      <c r="A22" s="231" t="s">
        <v>138</v>
      </c>
      <c r="B22" s="232"/>
      <c r="C22" s="233"/>
      <c r="D22" s="233"/>
      <c r="E22" s="234">
        <v>546.07299999999998</v>
      </c>
      <c r="F22" s="234">
        <v>1211.384</v>
      </c>
      <c r="G22" s="234">
        <v>1932.684</v>
      </c>
      <c r="H22" s="234">
        <v>2655.6880000000001</v>
      </c>
      <c r="I22" s="250"/>
    </row>
    <row r="23" spans="1:15" x14ac:dyDescent="0.25">
      <c r="A23" s="244" t="s">
        <v>144</v>
      </c>
      <c r="B23" s="245"/>
      <c r="C23" s="246"/>
      <c r="D23" s="246" t="e">
        <f>(D17-C17)/C17</f>
        <v>#REF!</v>
      </c>
      <c r="E23" s="246" t="e">
        <f>(E17-D17)/D17</f>
        <v>#REF!</v>
      </c>
      <c r="F23" s="246" t="e">
        <f>(F17-E17)/E17</f>
        <v>#REF!</v>
      </c>
      <c r="G23" s="246" t="e">
        <f>(G17-F17)/F17</f>
        <v>#REF!</v>
      </c>
      <c r="H23" s="246" t="e">
        <f>(H17-G17)/G17</f>
        <v>#REF!</v>
      </c>
      <c r="I23" s="24" t="e">
        <f t="shared" ref="I23:I28" si="1">GEOMEAN(1+D23,1+E23,1+F23,1+G23)-1</f>
        <v>#REF!</v>
      </c>
    </row>
    <row r="24" spans="1:15" x14ac:dyDescent="0.25">
      <c r="A24" s="209" t="s">
        <v>139</v>
      </c>
      <c r="B24" s="6"/>
      <c r="C24" s="243"/>
      <c r="D24" s="243" t="e">
        <f>D10</f>
        <v>#REF!</v>
      </c>
      <c r="E24" s="243" t="e">
        <f>E10</f>
        <v>#REF!</v>
      </c>
      <c r="F24" s="243" t="e">
        <f>F10</f>
        <v>#REF!</v>
      </c>
      <c r="G24" s="243" t="e">
        <f>G10</f>
        <v>#REF!</v>
      </c>
      <c r="H24" s="243" t="e">
        <f>H10</f>
        <v>#REF!</v>
      </c>
      <c r="I24" s="24" t="e">
        <f t="shared" si="1"/>
        <v>#REF!</v>
      </c>
    </row>
    <row r="25" spans="1:15" x14ac:dyDescent="0.25">
      <c r="A25" s="209" t="s">
        <v>52</v>
      </c>
      <c r="B25" s="6"/>
      <c r="C25" s="247"/>
      <c r="D25" s="247" t="e">
        <f>(1+D23)/(1+D24)-1</f>
        <v>#REF!</v>
      </c>
      <c r="E25" s="247" t="e">
        <f>(1+E23)/(1+E24)-1</f>
        <v>#REF!</v>
      </c>
      <c r="F25" s="247" t="e">
        <f>(1+F23)/(1+F24)-1</f>
        <v>#REF!</v>
      </c>
      <c r="G25" s="247" t="e">
        <f>(1+G23)/(1+G24)-1</f>
        <v>#REF!</v>
      </c>
      <c r="H25" s="247" t="e">
        <f>(1+H23)/(1+H24)-1</f>
        <v>#REF!</v>
      </c>
      <c r="I25" s="24" t="e">
        <f t="shared" si="1"/>
        <v>#REF!</v>
      </c>
    </row>
    <row r="26" spans="1:15" x14ac:dyDescent="0.25">
      <c r="A26" s="209" t="s">
        <v>142</v>
      </c>
      <c r="B26" s="6"/>
      <c r="C26" s="247"/>
      <c r="D26" s="247" t="e">
        <f>(1+D23)/(1+D21)-1</f>
        <v>#REF!</v>
      </c>
      <c r="E26" s="247" t="e">
        <f>(1+E23)/(1+E21)-1</f>
        <v>#REF!</v>
      </c>
      <c r="F26" s="247" t="e">
        <f>(1+F23)/(1+F21)-1</f>
        <v>#REF!</v>
      </c>
      <c r="G26" s="247" t="e">
        <f>(1+G23)/(1+G21)-1</f>
        <v>#REF!</v>
      </c>
      <c r="H26" s="247" t="e">
        <f>(1+H23)/(1+H21)-1</f>
        <v>#REF!</v>
      </c>
      <c r="I26" s="24" t="e">
        <f t="shared" si="1"/>
        <v>#REF!</v>
      </c>
    </row>
    <row r="27" spans="1:15" x14ac:dyDescent="0.25">
      <c r="A27" s="209" t="s">
        <v>143</v>
      </c>
      <c r="B27" s="6"/>
      <c r="C27" s="243"/>
      <c r="D27" s="247" t="e">
        <f>(D22-C22)/C17</f>
        <v>#REF!</v>
      </c>
      <c r="E27" s="247" t="e">
        <f>(E22-D22)/D17</f>
        <v>#REF!</v>
      </c>
      <c r="F27" s="247" t="e">
        <f>(F22-E22)/E17</f>
        <v>#REF!</v>
      </c>
      <c r="G27" s="247" t="e">
        <f>(G22-F22)/F17</f>
        <v>#REF!</v>
      </c>
      <c r="H27" s="247" t="e">
        <f>(H22-G22)/G17</f>
        <v>#REF!</v>
      </c>
      <c r="I27" s="24" t="e">
        <f t="shared" si="1"/>
        <v>#REF!</v>
      </c>
    </row>
    <row r="28" spans="1:15" x14ac:dyDescent="0.25">
      <c r="A28" s="210" t="s">
        <v>140</v>
      </c>
      <c r="B28" s="4"/>
      <c r="C28" s="248"/>
      <c r="D28" s="248" t="e">
        <f>(1+D26)/(1+D27)-1</f>
        <v>#REF!</v>
      </c>
      <c r="E28" s="248" t="e">
        <f>(1+E26)/(1+E27)-1</f>
        <v>#REF!</v>
      </c>
      <c r="F28" s="248" t="e">
        <f>(1+F26)/(1+F27)-1</f>
        <v>#REF!</v>
      </c>
      <c r="G28" s="248" t="e">
        <f>(1+G26)/(1+G27)-1</f>
        <v>#REF!</v>
      </c>
      <c r="H28" s="248" t="e">
        <f>(1+H26)/(1+H27)-1</f>
        <v>#REF!</v>
      </c>
      <c r="I28" s="205" t="e">
        <f t="shared" si="1"/>
        <v>#REF!</v>
      </c>
    </row>
    <row r="29" spans="1:15" s="30" customFormat="1" x14ac:dyDescent="0.25">
      <c r="A29" s="169"/>
      <c r="B29" s="170"/>
      <c r="C29" s="170"/>
      <c r="D29" s="170"/>
      <c r="E29" s="170"/>
      <c r="F29" s="170"/>
      <c r="G29" s="170"/>
      <c r="H29" s="170"/>
      <c r="I29" s="239"/>
      <c r="K29" s="137"/>
      <c r="L29" s="137"/>
      <c r="M29" s="137"/>
      <c r="N29" s="137"/>
      <c r="O29" s="137"/>
    </row>
    <row r="30" spans="1:15" ht="21" x14ac:dyDescent="0.25">
      <c r="A30" s="242" t="s">
        <v>132</v>
      </c>
      <c r="B30" s="208">
        <v>2016</v>
      </c>
      <c r="C30" s="208">
        <v>2017</v>
      </c>
      <c r="D30" s="208">
        <v>2018</v>
      </c>
      <c r="E30" s="208">
        <v>2019</v>
      </c>
      <c r="F30" s="208">
        <v>2020</v>
      </c>
      <c r="G30" s="208">
        <v>2021</v>
      </c>
      <c r="H30" s="208">
        <v>2022</v>
      </c>
      <c r="I30" s="236" t="s">
        <v>113</v>
      </c>
    </row>
    <row r="31" spans="1:15" x14ac:dyDescent="0.25">
      <c r="A31" s="218" t="s">
        <v>129</v>
      </c>
      <c r="B31" s="212" t="e">
        <f>#REF!</f>
        <v>#REF!</v>
      </c>
      <c r="C31" s="212" t="e">
        <f>#REF!</f>
        <v>#REF!</v>
      </c>
      <c r="D31" s="212" t="e">
        <f>#REF!</f>
        <v>#REF!</v>
      </c>
      <c r="E31" s="212" t="e">
        <f>#REF!</f>
        <v>#REF!</v>
      </c>
      <c r="F31" s="212" t="e">
        <f>#REF!</f>
        <v>#REF!</v>
      </c>
      <c r="G31" s="212" t="e">
        <f>#REF!</f>
        <v>#REF!</v>
      </c>
      <c r="H31" s="212" t="e">
        <f>#REF!</f>
        <v>#REF!</v>
      </c>
      <c r="I31" s="51"/>
      <c r="J31" s="138" t="e">
        <f>G31-C31</f>
        <v>#REF!</v>
      </c>
    </row>
    <row r="32" spans="1:15" x14ac:dyDescent="0.25">
      <c r="A32" s="229" t="s">
        <v>130</v>
      </c>
      <c r="B32" s="230">
        <v>0</v>
      </c>
      <c r="C32" s="237">
        <v>0</v>
      </c>
      <c r="D32" s="237">
        <v>10.393000000000001</v>
      </c>
      <c r="E32" s="237">
        <v>24.789000000000001</v>
      </c>
      <c r="F32" s="237">
        <v>36.512</v>
      </c>
      <c r="G32" s="237">
        <v>48.953000000000003</v>
      </c>
      <c r="H32" s="237">
        <v>62.795000000000002</v>
      </c>
      <c r="I32" s="224"/>
    </row>
    <row r="33" spans="1:15" x14ac:dyDescent="0.25">
      <c r="A33" s="209" t="s">
        <v>141</v>
      </c>
      <c r="B33" s="6"/>
      <c r="C33" s="243"/>
      <c r="D33" s="243" t="e">
        <f>(D32-C32)/C31</f>
        <v>#REF!</v>
      </c>
      <c r="E33" s="243" t="e">
        <f>(E32-D32)/D31</f>
        <v>#REF!</v>
      </c>
      <c r="F33" s="243" t="e">
        <f>(F32-E32)/E31</f>
        <v>#REF!</v>
      </c>
      <c r="G33" s="243" t="e">
        <f>(G32-F32)/F31</f>
        <v>#REF!</v>
      </c>
      <c r="H33" s="243" t="e">
        <f>(H32-G32)/G31</f>
        <v>#REF!</v>
      </c>
      <c r="I33" s="205" t="e">
        <f>GEOMEAN(1+D33,1+E33,1+F33,1+G33)-1</f>
        <v>#REF!</v>
      </c>
    </row>
    <row r="34" spans="1:15" x14ac:dyDescent="0.25">
      <c r="A34" s="231" t="s">
        <v>138</v>
      </c>
      <c r="B34" s="232"/>
      <c r="C34" s="234">
        <v>0</v>
      </c>
      <c r="D34" s="234">
        <v>0</v>
      </c>
      <c r="E34" s="234">
        <v>0</v>
      </c>
      <c r="F34" s="234">
        <v>0</v>
      </c>
      <c r="G34" s="234">
        <v>0</v>
      </c>
      <c r="H34" s="234">
        <v>0</v>
      </c>
      <c r="I34" s="250"/>
    </row>
    <row r="35" spans="1:15" x14ac:dyDescent="0.25">
      <c r="A35" s="244" t="s">
        <v>144</v>
      </c>
      <c r="B35" s="245"/>
      <c r="C35" s="246"/>
      <c r="D35" s="246" t="e">
        <f>(D31-C31)/C31</f>
        <v>#REF!</v>
      </c>
      <c r="E35" s="246" t="e">
        <f>(E31-D31)/D31</f>
        <v>#REF!</v>
      </c>
      <c r="F35" s="246" t="e">
        <f>(F31-E31)/E31</f>
        <v>#REF!</v>
      </c>
      <c r="G35" s="246" t="e">
        <f>(G31-F31)/F31</f>
        <v>#REF!</v>
      </c>
      <c r="H35" s="246" t="e">
        <f>(H31-G31)/G31</f>
        <v>#REF!</v>
      </c>
      <c r="I35" s="24" t="e">
        <f t="shared" ref="I35:I40" si="2">GEOMEAN(1+D35,1+E35,1+F35,1+G35)-1</f>
        <v>#REF!</v>
      </c>
    </row>
    <row r="36" spans="1:15" x14ac:dyDescent="0.25">
      <c r="A36" s="209" t="s">
        <v>139</v>
      </c>
      <c r="B36" s="6"/>
      <c r="C36" s="243"/>
      <c r="D36" s="243" t="e">
        <f>D24</f>
        <v>#REF!</v>
      </c>
      <c r="E36" s="243" t="e">
        <f>E24</f>
        <v>#REF!</v>
      </c>
      <c r="F36" s="243" t="e">
        <f>F24</f>
        <v>#REF!</v>
      </c>
      <c r="G36" s="243" t="e">
        <f>G24</f>
        <v>#REF!</v>
      </c>
      <c r="H36" s="243" t="e">
        <f>H24</f>
        <v>#REF!</v>
      </c>
      <c r="I36" s="24" t="e">
        <f t="shared" si="2"/>
        <v>#REF!</v>
      </c>
    </row>
    <row r="37" spans="1:15" x14ac:dyDescent="0.25">
      <c r="A37" s="209" t="s">
        <v>52</v>
      </c>
      <c r="B37" s="6"/>
      <c r="C37" s="247"/>
      <c r="D37" s="247" t="e">
        <f>(1+D35)/(1+D36)-1</f>
        <v>#REF!</v>
      </c>
      <c r="E37" s="247" t="e">
        <f>(1+E35)/(1+E36)-1</f>
        <v>#REF!</v>
      </c>
      <c r="F37" s="247" t="e">
        <f>(1+F35)/(1+F36)-1</f>
        <v>#REF!</v>
      </c>
      <c r="G37" s="247" t="e">
        <f>(1+G35)/(1+G36)-1</f>
        <v>#REF!</v>
      </c>
      <c r="H37" s="247" t="e">
        <f>(1+H35)/(1+H36)-1</f>
        <v>#REF!</v>
      </c>
      <c r="I37" s="24" t="e">
        <f t="shared" si="2"/>
        <v>#REF!</v>
      </c>
    </row>
    <row r="38" spans="1:15" x14ac:dyDescent="0.25">
      <c r="A38" s="209" t="s">
        <v>142</v>
      </c>
      <c r="B38" s="6"/>
      <c r="C38" s="247"/>
      <c r="D38" s="247" t="e">
        <f>(1+D35)/(1+D33)-1</f>
        <v>#REF!</v>
      </c>
      <c r="E38" s="247" t="e">
        <f>(1+E35)/(1+E33)-1</f>
        <v>#REF!</v>
      </c>
      <c r="F38" s="247" t="e">
        <f>(1+F35)/(1+F33)-1</f>
        <v>#REF!</v>
      </c>
      <c r="G38" s="247" t="e">
        <f>(1+G35)/(1+G33)-1</f>
        <v>#REF!</v>
      </c>
      <c r="H38" s="247" t="e">
        <f>(1+H35)/(1+H33)-1</f>
        <v>#REF!</v>
      </c>
      <c r="I38" s="24" t="e">
        <f t="shared" si="2"/>
        <v>#REF!</v>
      </c>
    </row>
    <row r="39" spans="1:15" x14ac:dyDescent="0.25">
      <c r="A39" s="209" t="s">
        <v>143</v>
      </c>
      <c r="B39" s="6"/>
      <c r="C39" s="243"/>
      <c r="D39" s="247" t="e">
        <f>(D34-C34)/C31</f>
        <v>#REF!</v>
      </c>
      <c r="E39" s="247" t="e">
        <f>(E34-D34)/D31</f>
        <v>#REF!</v>
      </c>
      <c r="F39" s="247" t="e">
        <f>(F34-E34)/E31</f>
        <v>#REF!</v>
      </c>
      <c r="G39" s="247" t="e">
        <f>(G34-F34)/F31</f>
        <v>#REF!</v>
      </c>
      <c r="H39" s="247" t="e">
        <f>(H34-G34)/G31</f>
        <v>#REF!</v>
      </c>
      <c r="I39" s="24" t="e">
        <f t="shared" si="2"/>
        <v>#REF!</v>
      </c>
    </row>
    <row r="40" spans="1:15" x14ac:dyDescent="0.25">
      <c r="A40" s="210" t="s">
        <v>140</v>
      </c>
      <c r="B40" s="4"/>
      <c r="C40" s="248"/>
      <c r="D40" s="248" t="e">
        <f>(1+D38)/(1+D39)-1</f>
        <v>#REF!</v>
      </c>
      <c r="E40" s="248" t="e">
        <f>(1+E38)/(1+E39)-1</f>
        <v>#REF!</v>
      </c>
      <c r="F40" s="248" t="e">
        <f>(1+F38)/(1+F39)-1</f>
        <v>#REF!</v>
      </c>
      <c r="G40" s="248" t="e">
        <f>(1+G38)/(1+G39)-1</f>
        <v>#REF!</v>
      </c>
      <c r="H40" s="248" t="e">
        <f>(1+H38)/(1+H39)-1</f>
        <v>#REF!</v>
      </c>
      <c r="I40" s="205" t="e">
        <f t="shared" si="2"/>
        <v>#REF!</v>
      </c>
    </row>
    <row r="41" spans="1:15" x14ac:dyDescent="0.25">
      <c r="A41" s="169"/>
      <c r="B41" s="238"/>
      <c r="C41" s="238"/>
      <c r="D41" s="238"/>
      <c r="E41" s="238"/>
      <c r="F41" s="238"/>
      <c r="G41" s="238"/>
      <c r="H41" s="238"/>
      <c r="I41" s="239"/>
    </row>
    <row r="42" spans="1:15" ht="31.5" x14ac:dyDescent="0.25">
      <c r="A42" s="242" t="s">
        <v>133</v>
      </c>
      <c r="B42" s="208">
        <v>2016</v>
      </c>
      <c r="C42" s="208">
        <v>2017</v>
      </c>
      <c r="D42" s="208">
        <v>2018</v>
      </c>
      <c r="E42" s="208">
        <v>2019</v>
      </c>
      <c r="F42" s="208">
        <v>2020</v>
      </c>
      <c r="G42" s="208">
        <v>2021</v>
      </c>
      <c r="H42" s="208">
        <v>2022</v>
      </c>
      <c r="I42" s="236" t="s">
        <v>113</v>
      </c>
    </row>
    <row r="43" spans="1:15" x14ac:dyDescent="0.25">
      <c r="A43" s="219" t="s">
        <v>134</v>
      </c>
      <c r="B43" s="220" t="e">
        <f t="shared" ref="B43:H43" si="3">B3+B17+B31</f>
        <v>#REF!</v>
      </c>
      <c r="C43" s="220" t="e">
        <f t="shared" si="3"/>
        <v>#REF!</v>
      </c>
      <c r="D43" s="220" t="e">
        <f t="shared" si="3"/>
        <v>#REF!</v>
      </c>
      <c r="E43" s="220" t="e">
        <f t="shared" si="3"/>
        <v>#REF!</v>
      </c>
      <c r="F43" s="220" t="e">
        <f t="shared" si="3"/>
        <v>#REF!</v>
      </c>
      <c r="G43" s="220" t="e">
        <f t="shared" si="3"/>
        <v>#REF!</v>
      </c>
      <c r="H43" s="220" t="e">
        <f t="shared" si="3"/>
        <v>#REF!</v>
      </c>
      <c r="I43" s="47"/>
    </row>
    <row r="44" spans="1:15" x14ac:dyDescent="0.25">
      <c r="A44" s="221" t="s">
        <v>135</v>
      </c>
      <c r="B44" s="6" t="e">
        <f t="shared" ref="B44:H44" si="4">B4+B18</f>
        <v>#REF!</v>
      </c>
      <c r="C44" s="6" t="e">
        <f t="shared" si="4"/>
        <v>#REF!</v>
      </c>
      <c r="D44" s="6" t="e">
        <f t="shared" si="4"/>
        <v>#REF!</v>
      </c>
      <c r="E44" s="6" t="e">
        <f t="shared" si="4"/>
        <v>#REF!</v>
      </c>
      <c r="F44" s="6" t="e">
        <f t="shared" si="4"/>
        <v>#REF!</v>
      </c>
      <c r="G44" s="6" t="e">
        <f t="shared" si="4"/>
        <v>#REF!</v>
      </c>
      <c r="H44" s="6" t="e">
        <f t="shared" si="4"/>
        <v>#REF!</v>
      </c>
      <c r="I44" s="47"/>
    </row>
    <row r="45" spans="1:15" x14ac:dyDescent="0.25">
      <c r="A45" s="222" t="s">
        <v>136</v>
      </c>
      <c r="B45" s="214" t="e">
        <f t="shared" ref="B45:H45" si="5">B5+B19+B31</f>
        <v>#REF!</v>
      </c>
      <c r="C45" s="214" t="e">
        <f t="shared" si="5"/>
        <v>#REF!</v>
      </c>
      <c r="D45" s="214" t="e">
        <f t="shared" si="5"/>
        <v>#REF!</v>
      </c>
      <c r="E45" s="214" t="e">
        <f t="shared" si="5"/>
        <v>#REF!</v>
      </c>
      <c r="F45" s="214" t="e">
        <f t="shared" si="5"/>
        <v>#REF!</v>
      </c>
      <c r="G45" s="214" t="e">
        <f t="shared" si="5"/>
        <v>#REF!</v>
      </c>
      <c r="H45" s="214" t="e">
        <f t="shared" si="5"/>
        <v>#REF!</v>
      </c>
      <c r="I45" s="47"/>
    </row>
    <row r="46" spans="1:15" x14ac:dyDescent="0.25">
      <c r="A46" s="229" t="s">
        <v>124</v>
      </c>
      <c r="B46" s="230">
        <f>B6+B20:C20+B32</f>
        <v>0</v>
      </c>
      <c r="C46" s="237">
        <f t="shared" ref="C46:H46" si="6">C6+C20+C32</f>
        <v>0</v>
      </c>
      <c r="D46" s="237">
        <f t="shared" si="6"/>
        <v>2479.0309999999999</v>
      </c>
      <c r="E46" s="237">
        <f t="shared" si="6"/>
        <v>5893.9809999999998</v>
      </c>
      <c r="F46" s="237">
        <f t="shared" si="6"/>
        <v>8984.5310000000009</v>
      </c>
      <c r="G46" s="237">
        <f t="shared" si="6"/>
        <v>11901.268999999998</v>
      </c>
      <c r="H46" s="237">
        <f t="shared" si="6"/>
        <v>15247.186</v>
      </c>
      <c r="I46" s="235"/>
      <c r="L46" s="139"/>
      <c r="M46" s="139"/>
      <c r="N46" s="139"/>
    </row>
    <row r="47" spans="1:15" x14ac:dyDescent="0.25">
      <c r="A47" s="209" t="s">
        <v>141</v>
      </c>
      <c r="B47" s="6"/>
      <c r="C47" s="243"/>
      <c r="D47" s="243" t="e">
        <f>(D46-C46)/C43</f>
        <v>#REF!</v>
      </c>
      <c r="E47" s="243" t="e">
        <f>(E46-D46)/D43</f>
        <v>#REF!</v>
      </c>
      <c r="F47" s="243" t="e">
        <f>(F46-E46)/E43</f>
        <v>#REF!</v>
      </c>
      <c r="G47" s="243" t="e">
        <f>(G46-F46)/F43</f>
        <v>#REF!</v>
      </c>
      <c r="H47" s="243" t="e">
        <f>(H46-G46)/G43</f>
        <v>#REF!</v>
      </c>
      <c r="I47" s="205" t="e">
        <f>GEOMEAN(1+D47,1+E47,1+F47,1+G47)-1</f>
        <v>#REF!</v>
      </c>
      <c r="K47" s="27"/>
      <c r="L47" s="139"/>
      <c r="M47" s="139"/>
      <c r="N47" s="139"/>
      <c r="O47" s="27"/>
    </row>
    <row r="48" spans="1:15" x14ac:dyDescent="0.25">
      <c r="A48" s="231" t="s">
        <v>138</v>
      </c>
      <c r="B48" s="232"/>
      <c r="C48" s="234">
        <f t="shared" ref="C48:H48" si="7">C8+C22+C34</f>
        <v>0</v>
      </c>
      <c r="D48" s="234">
        <f t="shared" si="7"/>
        <v>0</v>
      </c>
      <c r="E48" s="234">
        <f t="shared" si="7"/>
        <v>1908.5509999999999</v>
      </c>
      <c r="F48" s="234">
        <f t="shared" si="7"/>
        <v>3925.973</v>
      </c>
      <c r="G48" s="234">
        <f t="shared" si="7"/>
        <v>6054.1109999999999</v>
      </c>
      <c r="H48" s="234">
        <f t="shared" si="7"/>
        <v>8287.0780000000013</v>
      </c>
      <c r="I48" s="250"/>
      <c r="L48" s="139"/>
      <c r="M48" s="139"/>
      <c r="N48" s="139"/>
    </row>
    <row r="49" spans="1:15" x14ac:dyDescent="0.25">
      <c r="A49" s="244" t="s">
        <v>144</v>
      </c>
      <c r="B49" s="245"/>
      <c r="C49" s="246"/>
      <c r="D49" s="246" t="e">
        <f>(D43-C43)/C43</f>
        <v>#REF!</v>
      </c>
      <c r="E49" s="246" t="e">
        <f>(E43-D43)/D43</f>
        <v>#REF!</v>
      </c>
      <c r="F49" s="246" t="e">
        <f>(F43-E43)/E43</f>
        <v>#REF!</v>
      </c>
      <c r="G49" s="246" t="e">
        <f>(G43-F43)/F43</f>
        <v>#REF!</v>
      </c>
      <c r="H49" s="246" t="e">
        <f>(H43-G43)/G43</f>
        <v>#REF!</v>
      </c>
      <c r="I49" s="24" t="e">
        <f t="shared" ref="I49:I54" si="8">GEOMEAN(1+D49,1+E49,1+F49,1+G49)-1</f>
        <v>#REF!</v>
      </c>
    </row>
    <row r="50" spans="1:15" x14ac:dyDescent="0.25">
      <c r="A50" s="209" t="s">
        <v>139</v>
      </c>
      <c r="B50" s="6"/>
      <c r="C50" s="243"/>
      <c r="D50" s="243" t="e">
        <f>D36</f>
        <v>#REF!</v>
      </c>
      <c r="E50" s="243" t="e">
        <f>E36</f>
        <v>#REF!</v>
      </c>
      <c r="F50" s="243" t="e">
        <f>F36</f>
        <v>#REF!</v>
      </c>
      <c r="G50" s="243" t="e">
        <f>G36</f>
        <v>#REF!</v>
      </c>
      <c r="H50" s="243" t="e">
        <f>H36</f>
        <v>#REF!</v>
      </c>
      <c r="I50" s="24" t="e">
        <f t="shared" si="8"/>
        <v>#REF!</v>
      </c>
    </row>
    <row r="51" spans="1:15" x14ac:dyDescent="0.25">
      <c r="A51" s="209" t="s">
        <v>52</v>
      </c>
      <c r="B51" s="6"/>
      <c r="C51" s="247"/>
      <c r="D51" s="247" t="e">
        <f>(1+D49)/(1+D50)-1</f>
        <v>#REF!</v>
      </c>
      <c r="E51" s="247" t="e">
        <f>(1+E49)/(1+E50)-1</f>
        <v>#REF!</v>
      </c>
      <c r="F51" s="247" t="e">
        <f>(1+F49)/(1+F50)-1</f>
        <v>#REF!</v>
      </c>
      <c r="G51" s="247" t="e">
        <f>(1+G49)/(1+G50)-1</f>
        <v>#REF!</v>
      </c>
      <c r="H51" s="247" t="e">
        <f>(1+H49)/(1+H50)-1</f>
        <v>#REF!</v>
      </c>
      <c r="I51" s="24" t="e">
        <f t="shared" si="8"/>
        <v>#REF!</v>
      </c>
    </row>
    <row r="52" spans="1:15" x14ac:dyDescent="0.25">
      <c r="A52" s="209" t="s">
        <v>142</v>
      </c>
      <c r="B52" s="6"/>
      <c r="C52" s="247"/>
      <c r="D52" s="247" t="e">
        <f>(1+D49)/(1+D47)-1</f>
        <v>#REF!</v>
      </c>
      <c r="E52" s="247" t="e">
        <f>(1+E49)/(1+E47)-1</f>
        <v>#REF!</v>
      </c>
      <c r="F52" s="247" t="e">
        <f>(1+F49)/(1+F47)-1</f>
        <v>#REF!</v>
      </c>
      <c r="G52" s="247" t="e">
        <f>(1+G49)/(1+G47)-1</f>
        <v>#REF!</v>
      </c>
      <c r="H52" s="247" t="e">
        <f>(1+H49)/(1+H47)-1</f>
        <v>#REF!</v>
      </c>
      <c r="I52" s="24" t="e">
        <f t="shared" si="8"/>
        <v>#REF!</v>
      </c>
    </row>
    <row r="53" spans="1:15" x14ac:dyDescent="0.25">
      <c r="A53" s="209" t="s">
        <v>143</v>
      </c>
      <c r="B53" s="6"/>
      <c r="C53" s="243"/>
      <c r="D53" s="247" t="e">
        <f>(D48-C48)/C43</f>
        <v>#REF!</v>
      </c>
      <c r="E53" s="247" t="e">
        <f>(E48-D48)/D43</f>
        <v>#REF!</v>
      </c>
      <c r="F53" s="247" t="e">
        <f>(F48-E48)/E43</f>
        <v>#REF!</v>
      </c>
      <c r="G53" s="247" t="e">
        <f>(G48-F48)/F43</f>
        <v>#REF!</v>
      </c>
      <c r="H53" s="247" t="e">
        <f>(H48-G48)/G43</f>
        <v>#REF!</v>
      </c>
      <c r="I53" s="24" t="e">
        <f t="shared" si="8"/>
        <v>#REF!</v>
      </c>
    </row>
    <row r="54" spans="1:15" s="27" customFormat="1" x14ac:dyDescent="0.25">
      <c r="A54" s="210" t="s">
        <v>140</v>
      </c>
      <c r="B54" s="4"/>
      <c r="C54" s="248"/>
      <c r="D54" s="248" t="e">
        <f>(1+D52)/(1+D53)-1</f>
        <v>#REF!</v>
      </c>
      <c r="E54" s="248" t="e">
        <f>(1+E52)/(1+E53)-1</f>
        <v>#REF!</v>
      </c>
      <c r="F54" s="248" t="e">
        <f>(1+F52)/(1+F53)-1</f>
        <v>#REF!</v>
      </c>
      <c r="G54" s="248" t="e">
        <f>(1+G52)/(1+G53)-1</f>
        <v>#REF!</v>
      </c>
      <c r="H54" s="248" t="e">
        <f>(1+H52)/(1+H53)-1</f>
        <v>#REF!</v>
      </c>
      <c r="I54" s="205" t="e">
        <f t="shared" si="8"/>
        <v>#REF!</v>
      </c>
      <c r="K54" s="137"/>
      <c r="L54" s="137"/>
      <c r="M54" s="137"/>
      <c r="N54" s="137"/>
      <c r="O54" s="137"/>
    </row>
  </sheetData>
  <mergeCells count="1">
    <mergeCell ref="A1:I1"/>
  </mergeCells>
  <pageMargins left="0.7" right="0.7" top="0.75" bottom="0.75" header="0.3" footer="0.3"/>
  <ignoredErrors>
    <ignoredError sqref="I46" formulaRange="1"/>
    <ignoredError sqref="C45:H45 D47:H4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D7AEC-DC73-4227-AD6D-B26A25B6BCB5}">
  <dimension ref="A2:AI58"/>
  <sheetViews>
    <sheetView topLeftCell="F1" workbookViewId="0">
      <selection activeCell="AH23" sqref="AH23"/>
    </sheetView>
  </sheetViews>
  <sheetFormatPr defaultRowHeight="15" x14ac:dyDescent="0.25"/>
  <cols>
    <col min="1" max="1" width="46.85546875" customWidth="1"/>
  </cols>
  <sheetData>
    <row r="2" spans="1:34" x14ac:dyDescent="0.25">
      <c r="A2" s="282" t="s">
        <v>179</v>
      </c>
      <c r="B2" s="282"/>
      <c r="C2" s="282"/>
      <c r="D2" s="282"/>
      <c r="E2" s="282"/>
      <c r="F2" s="282"/>
      <c r="G2" s="282"/>
      <c r="H2" s="282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4"/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284"/>
      <c r="AH2" s="285"/>
    </row>
    <row r="3" spans="1:34" x14ac:dyDescent="0.25">
      <c r="A3" s="1"/>
      <c r="B3" s="1">
        <v>1996</v>
      </c>
      <c r="C3" s="2">
        <v>1997</v>
      </c>
      <c r="D3" s="2">
        <v>1998</v>
      </c>
      <c r="E3" s="2">
        <v>1999</v>
      </c>
      <c r="F3" s="2">
        <v>2000</v>
      </c>
      <c r="G3" s="2">
        <v>2001</v>
      </c>
      <c r="H3" s="2">
        <v>2002</v>
      </c>
      <c r="I3" s="2">
        <v>20034</v>
      </c>
      <c r="J3" s="2">
        <v>2004</v>
      </c>
      <c r="K3" s="2">
        <v>2005</v>
      </c>
      <c r="L3" s="2">
        <v>2006</v>
      </c>
      <c r="M3" s="2" t="s">
        <v>172</v>
      </c>
      <c r="N3" s="2">
        <v>2008</v>
      </c>
      <c r="O3" s="2">
        <v>2009</v>
      </c>
      <c r="P3" s="2" t="s">
        <v>173</v>
      </c>
      <c r="Q3" s="2">
        <v>2011</v>
      </c>
      <c r="R3" s="2">
        <v>2012</v>
      </c>
      <c r="S3" s="2">
        <v>2013</v>
      </c>
      <c r="T3" s="2">
        <v>2014</v>
      </c>
      <c r="U3" s="2">
        <v>2015</v>
      </c>
      <c r="V3" s="2">
        <v>2016</v>
      </c>
      <c r="W3" s="2">
        <v>2017</v>
      </c>
      <c r="X3" s="2">
        <v>2018</v>
      </c>
      <c r="Y3" s="35">
        <v>2019</v>
      </c>
      <c r="Z3" s="35">
        <v>2020</v>
      </c>
      <c r="AA3" s="35">
        <v>2021</v>
      </c>
      <c r="AB3" s="35">
        <v>2022</v>
      </c>
      <c r="AC3" s="35">
        <v>2023</v>
      </c>
      <c r="AD3" s="35">
        <v>2024</v>
      </c>
      <c r="AE3" s="35">
        <v>2025</v>
      </c>
      <c r="AF3" s="35">
        <v>2026</v>
      </c>
      <c r="AG3" s="35">
        <v>2027</v>
      </c>
      <c r="AH3" s="35">
        <v>2028</v>
      </c>
    </row>
    <row r="4" spans="1:34" ht="22.5" x14ac:dyDescent="0.25">
      <c r="A4" s="3" t="s">
        <v>145</v>
      </c>
      <c r="B4" s="3"/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36"/>
      <c r="Z4" s="36"/>
      <c r="AA4" s="36"/>
      <c r="AB4" s="36"/>
      <c r="AC4" s="36"/>
      <c r="AD4" s="36"/>
      <c r="AE4" s="36"/>
      <c r="AF4" s="36"/>
      <c r="AG4" s="36"/>
      <c r="AH4" s="36"/>
    </row>
    <row r="5" spans="1:34" x14ac:dyDescent="0.25">
      <c r="A5" s="260" t="s">
        <v>0</v>
      </c>
      <c r="B5" s="260"/>
      <c r="C5" s="260"/>
      <c r="D5" s="260"/>
      <c r="E5" s="260"/>
      <c r="F5" s="260"/>
      <c r="G5" s="260"/>
      <c r="H5" s="260"/>
      <c r="I5" s="260"/>
      <c r="J5" s="260"/>
      <c r="K5" s="6"/>
      <c r="L5" s="6"/>
      <c r="M5" s="6"/>
      <c r="N5" s="6"/>
      <c r="O5" s="7"/>
      <c r="P5" s="6"/>
      <c r="Q5" s="6"/>
      <c r="R5" s="6"/>
      <c r="S5" s="6"/>
      <c r="T5" s="31"/>
      <c r="U5" s="31"/>
      <c r="V5" s="31"/>
      <c r="W5" s="31"/>
      <c r="X5" s="31"/>
      <c r="Y5" s="38"/>
      <c r="Z5" s="38"/>
      <c r="AA5" s="38"/>
      <c r="AB5" s="38"/>
      <c r="AC5" s="38"/>
      <c r="AD5" s="38"/>
      <c r="AE5" s="38"/>
      <c r="AF5" s="38"/>
      <c r="AG5" s="38"/>
      <c r="AH5" s="38"/>
    </row>
    <row r="6" spans="1:34" x14ac:dyDescent="0.25">
      <c r="A6" s="261" t="s">
        <v>1</v>
      </c>
      <c r="B6" s="262">
        <v>15600.399999999998</v>
      </c>
      <c r="C6" s="262">
        <v>15657.5</v>
      </c>
      <c r="D6" s="262">
        <v>16165.799999999997</v>
      </c>
      <c r="E6" s="262">
        <v>17122</v>
      </c>
      <c r="F6" s="262">
        <v>18126.142180999999</v>
      </c>
      <c r="G6" s="262">
        <v>20027.630240999999</v>
      </c>
      <c r="H6" s="262">
        <v>22286.404254000001</v>
      </c>
      <c r="I6" s="262">
        <v>23499.153108999999</v>
      </c>
      <c r="J6" s="262">
        <v>23696.323112999995</v>
      </c>
      <c r="K6" s="6">
        <v>24299.312586000004</v>
      </c>
      <c r="L6" s="6">
        <v>25292.638080000001</v>
      </c>
      <c r="M6" s="6">
        <v>26077.106981000001</v>
      </c>
      <c r="N6" s="6">
        <v>31465.4</v>
      </c>
      <c r="O6" s="6">
        <v>33756.36</v>
      </c>
      <c r="P6" s="6">
        <v>35473.733999999997</v>
      </c>
      <c r="Q6" s="6">
        <v>35982.826999999997</v>
      </c>
      <c r="R6" s="6">
        <v>36671.563000000002</v>
      </c>
      <c r="S6" s="6">
        <v>39210.478999999999</v>
      </c>
      <c r="T6" s="6">
        <v>39219.932999999997</v>
      </c>
      <c r="U6" s="6">
        <v>41842.080999999998</v>
      </c>
      <c r="V6" s="6">
        <v>43779.457000000002</v>
      </c>
      <c r="W6" s="6">
        <v>45133.451000000001</v>
      </c>
      <c r="X6" s="6">
        <v>46824.055</v>
      </c>
      <c r="Y6" s="37">
        <v>48752.343999999997</v>
      </c>
      <c r="Z6" s="37">
        <v>50777.821000000004</v>
      </c>
      <c r="AA6" s="37">
        <v>50895.347999999998</v>
      </c>
      <c r="AB6" s="37">
        <v>54296.356</v>
      </c>
      <c r="AC6" s="37">
        <v>57906.99</v>
      </c>
      <c r="AD6" s="37">
        <v>64204.438000000002</v>
      </c>
      <c r="AE6" s="37">
        <v>67173.56</v>
      </c>
      <c r="AF6" s="37">
        <v>70391.725000000006</v>
      </c>
      <c r="AG6" s="37">
        <v>73920.544999999998</v>
      </c>
      <c r="AH6" s="37">
        <v>76946.346000000005</v>
      </c>
    </row>
    <row r="7" spans="1:34" x14ac:dyDescent="0.25">
      <c r="A7" s="261" t="s">
        <v>2</v>
      </c>
      <c r="B7" s="262">
        <v>1417.3000000000002</v>
      </c>
      <c r="C7" s="262">
        <v>924.4</v>
      </c>
      <c r="D7" s="262">
        <v>809.7</v>
      </c>
      <c r="E7" s="262">
        <v>836.09999999999991</v>
      </c>
      <c r="F7" s="262">
        <v>726.5</v>
      </c>
      <c r="G7" s="262">
        <v>869.9</v>
      </c>
      <c r="H7" s="262">
        <v>799.30000000000007</v>
      </c>
      <c r="I7" s="262">
        <v>538.39999999999986</v>
      </c>
      <c r="J7" s="262">
        <v>449.20000000000005</v>
      </c>
      <c r="K7" s="6">
        <v>2046.6000000000001</v>
      </c>
      <c r="L7" s="6">
        <v>2052.6999999999998</v>
      </c>
      <c r="M7" s="6">
        <v>2047</v>
      </c>
      <c r="N7" s="6">
        <v>1310.7</v>
      </c>
      <c r="O7" s="6">
        <v>1364</v>
      </c>
      <c r="P7" s="6">
        <v>1480.7</v>
      </c>
      <c r="Q7" s="6">
        <v>1499.03</v>
      </c>
      <c r="R7" s="6">
        <v>1932.2380000000001</v>
      </c>
      <c r="S7" s="6">
        <v>2666.0239999999999</v>
      </c>
      <c r="T7" s="6">
        <v>3125.0859999999998</v>
      </c>
      <c r="U7" s="6">
        <v>3217.7440000000001</v>
      </c>
      <c r="V7" s="6">
        <v>3194.8440000000001</v>
      </c>
      <c r="W7" s="6">
        <v>3128.3690000000001</v>
      </c>
      <c r="X7" s="6">
        <v>3203.9189999999999</v>
      </c>
      <c r="Y7" s="37">
        <v>3124.2359999999999</v>
      </c>
      <c r="Z7" s="37">
        <v>3214.277</v>
      </c>
      <c r="AA7" s="37">
        <v>3075.3240000000001</v>
      </c>
      <c r="AB7" s="39">
        <v>3166.5360000000001</v>
      </c>
      <c r="AC7" s="39">
        <v>3338.07</v>
      </c>
      <c r="AD7" s="39">
        <v>3417.9960000000001</v>
      </c>
      <c r="AE7" s="39">
        <v>3335.9119999999998</v>
      </c>
      <c r="AF7" s="39">
        <v>3491.66</v>
      </c>
      <c r="AG7" s="39">
        <v>3651.67</v>
      </c>
      <c r="AH7" s="39">
        <v>3808.527</v>
      </c>
    </row>
    <row r="8" spans="1:34" x14ac:dyDescent="0.25">
      <c r="A8" s="10" t="s">
        <v>168</v>
      </c>
      <c r="B8" s="11">
        <v>14183.099999999999</v>
      </c>
      <c r="C8" s="11">
        <v>14733.1</v>
      </c>
      <c r="D8" s="11">
        <v>15356.099999999997</v>
      </c>
      <c r="E8" s="11">
        <v>16285.9</v>
      </c>
      <c r="F8" s="11">
        <v>17399.642180999999</v>
      </c>
      <c r="G8" s="11">
        <v>19157.730240999997</v>
      </c>
      <c r="H8" s="11">
        <v>21487.104254000002</v>
      </c>
      <c r="I8" s="11">
        <v>22960.753108999997</v>
      </c>
      <c r="J8" s="11">
        <v>23247.123112999994</v>
      </c>
      <c r="K8" s="4">
        <v>22252.712586000005</v>
      </c>
      <c r="L8" s="4">
        <v>23239.93808</v>
      </c>
      <c r="M8" s="4">
        <v>24030.106981000001</v>
      </c>
      <c r="N8" s="4">
        <v>30154.7</v>
      </c>
      <c r="O8" s="4">
        <v>32392.36</v>
      </c>
      <c r="P8" s="4">
        <v>33993.034</v>
      </c>
      <c r="Q8" s="4">
        <v>34483.796999999999</v>
      </c>
      <c r="R8" s="12">
        <v>34739.325000000004</v>
      </c>
      <c r="S8" s="12">
        <v>36544.455000000002</v>
      </c>
      <c r="T8" s="12">
        <v>36094.846999999994</v>
      </c>
      <c r="U8" s="12">
        <v>38624.337</v>
      </c>
      <c r="V8" s="12">
        <v>40584.613000000005</v>
      </c>
      <c r="W8" s="12">
        <v>42005.082000000002</v>
      </c>
      <c r="X8" s="12">
        <v>43620.135999999999</v>
      </c>
      <c r="Y8" s="40">
        <v>45628.108</v>
      </c>
      <c r="Z8" s="40">
        <v>47563.544000000002</v>
      </c>
      <c r="AA8" s="40">
        <v>47820.023999999998</v>
      </c>
      <c r="AB8" s="40">
        <v>51129.82</v>
      </c>
      <c r="AC8" s="40">
        <v>54568.92</v>
      </c>
      <c r="AD8" s="40">
        <v>60786.442000000003</v>
      </c>
      <c r="AE8" s="40">
        <v>63837.648000000001</v>
      </c>
      <c r="AF8" s="40">
        <v>66900.065000000002</v>
      </c>
      <c r="AG8" s="40">
        <v>70268.875</v>
      </c>
      <c r="AH8" s="40">
        <v>73137.819000000003</v>
      </c>
    </row>
    <row r="9" spans="1:34" ht="22.5" x14ac:dyDescent="0.25">
      <c r="A9" s="263" t="s">
        <v>30</v>
      </c>
      <c r="B9" s="264"/>
      <c r="C9" s="264"/>
      <c r="D9" s="264"/>
      <c r="E9" s="264"/>
      <c r="F9" s="264"/>
      <c r="G9" s="264"/>
      <c r="H9" s="264"/>
      <c r="I9" s="264"/>
      <c r="J9" s="264"/>
      <c r="K9" s="6"/>
      <c r="L9" s="6"/>
      <c r="M9" s="6"/>
      <c r="N9" s="6"/>
      <c r="O9" s="7"/>
      <c r="P9" s="6"/>
      <c r="Q9" s="6"/>
      <c r="R9" s="6"/>
      <c r="S9" s="6"/>
      <c r="T9" s="9"/>
      <c r="U9" s="9"/>
      <c r="V9" s="9"/>
      <c r="W9" s="9"/>
      <c r="X9" s="9"/>
      <c r="Y9" s="41"/>
      <c r="Z9" s="41"/>
      <c r="AA9" s="41"/>
      <c r="AB9" s="41"/>
      <c r="AC9" s="41"/>
      <c r="AD9" s="41"/>
      <c r="AE9" s="41"/>
      <c r="AF9" s="41"/>
      <c r="AG9" s="41"/>
      <c r="AH9" s="41"/>
    </row>
    <row r="10" spans="1:34" x14ac:dyDescent="0.25">
      <c r="A10" s="261" t="s">
        <v>1</v>
      </c>
      <c r="B10" s="262">
        <v>9361.5898990000005</v>
      </c>
      <c r="C10" s="262">
        <v>12256.468060000001</v>
      </c>
      <c r="D10" s="262">
        <v>12834.344553000003</v>
      </c>
      <c r="E10" s="262">
        <v>13457.230351</v>
      </c>
      <c r="F10" s="262">
        <v>14581.374873000002</v>
      </c>
      <c r="G10" s="262">
        <v>16211.700340000001</v>
      </c>
      <c r="H10" s="262">
        <v>18420.163810999995</v>
      </c>
      <c r="I10" s="262">
        <v>20168.463061999999</v>
      </c>
      <c r="J10" s="262">
        <v>21179.129530000006</v>
      </c>
      <c r="K10" s="6">
        <v>22156</v>
      </c>
      <c r="L10" s="6">
        <v>22995.773974</v>
      </c>
      <c r="M10" s="6">
        <v>22852.480933000003</v>
      </c>
      <c r="N10" s="6">
        <v>21806.1</v>
      </c>
      <c r="O10" s="6">
        <v>23221.1</v>
      </c>
      <c r="P10" s="6">
        <v>24134.731</v>
      </c>
      <c r="Q10" s="6">
        <v>25222.234999999997</v>
      </c>
      <c r="R10" s="6">
        <v>27865.465</v>
      </c>
      <c r="S10" s="6">
        <v>27452.184000000001</v>
      </c>
      <c r="T10" s="6">
        <v>27800.187999999998</v>
      </c>
      <c r="U10" s="6">
        <v>19545.241000000002</v>
      </c>
      <c r="V10" s="6">
        <v>19929.948</v>
      </c>
      <c r="W10" s="6">
        <v>20400.558000000001</v>
      </c>
      <c r="X10" s="6">
        <v>21634.165000000001</v>
      </c>
      <c r="Y10" s="37">
        <v>23800.882000000001</v>
      </c>
      <c r="Z10" s="37">
        <v>26167.969000000001</v>
      </c>
      <c r="AA10" s="37">
        <v>28625.825000000001</v>
      </c>
      <c r="AB10" s="37">
        <v>30484.014999999999</v>
      </c>
      <c r="AC10" s="37">
        <v>33378.75</v>
      </c>
      <c r="AD10" s="37">
        <v>36760.031999999999</v>
      </c>
      <c r="AE10" s="37">
        <v>38771.762999999999</v>
      </c>
      <c r="AF10" s="37">
        <v>41942.036999999997</v>
      </c>
      <c r="AG10" s="37">
        <v>44832.368000000002</v>
      </c>
      <c r="AH10" s="37">
        <v>47760.47</v>
      </c>
    </row>
    <row r="11" spans="1:34" x14ac:dyDescent="0.25">
      <c r="A11" s="261" t="s">
        <v>2</v>
      </c>
      <c r="B11" s="262">
        <v>743.80000000000007</v>
      </c>
      <c r="C11" s="262">
        <v>1461.5000000000005</v>
      </c>
      <c r="D11" s="262">
        <v>1603.9</v>
      </c>
      <c r="E11" s="262">
        <v>1595.1</v>
      </c>
      <c r="F11" s="262">
        <v>1645.2</v>
      </c>
      <c r="G11" s="262">
        <v>1559.1999999999996</v>
      </c>
      <c r="H11" s="262">
        <v>1599.5</v>
      </c>
      <c r="I11" s="262">
        <v>1834.7</v>
      </c>
      <c r="J11" s="262">
        <v>1754.9</v>
      </c>
      <c r="K11" s="6">
        <v>1788</v>
      </c>
      <c r="L11" s="6">
        <v>1794.5</v>
      </c>
      <c r="M11" s="6">
        <v>1617.6000000000001</v>
      </c>
      <c r="N11" s="6">
        <v>1618.1</v>
      </c>
      <c r="O11" s="6">
        <v>1594.3</v>
      </c>
      <c r="P11" s="6">
        <v>1478.2</v>
      </c>
      <c r="Q11" s="6">
        <v>1619.6130000000001</v>
      </c>
      <c r="R11" s="6">
        <v>1696.6189999999999</v>
      </c>
      <c r="S11" s="6">
        <v>1914.84</v>
      </c>
      <c r="T11" s="6">
        <v>1970.885</v>
      </c>
      <c r="U11" s="6">
        <v>1892</v>
      </c>
      <c r="V11" s="6">
        <v>1891.8</v>
      </c>
      <c r="W11" s="6">
        <v>1851.8720000000001</v>
      </c>
      <c r="X11" s="6">
        <v>1770.6880000000001</v>
      </c>
      <c r="Y11" s="37">
        <v>1845.5889999999999</v>
      </c>
      <c r="Z11" s="37">
        <v>1883.0630000000001</v>
      </c>
      <c r="AA11" s="37">
        <v>1991.6</v>
      </c>
      <c r="AB11" s="39">
        <v>2114.9070000000002</v>
      </c>
      <c r="AC11" s="39">
        <v>2200.8069999999998</v>
      </c>
      <c r="AD11" s="39">
        <v>2276.607</v>
      </c>
      <c r="AE11" s="39">
        <v>2487.5</v>
      </c>
      <c r="AF11" s="39">
        <v>2663.8</v>
      </c>
      <c r="AG11" s="39">
        <v>2760.8</v>
      </c>
      <c r="AH11" s="39">
        <v>2890.5</v>
      </c>
    </row>
    <row r="12" spans="1:34" x14ac:dyDescent="0.25">
      <c r="A12" s="10" t="s">
        <v>169</v>
      </c>
      <c r="B12" s="11">
        <v>8617.7898990000012</v>
      </c>
      <c r="C12" s="11">
        <v>10794.968060000001</v>
      </c>
      <c r="D12" s="11">
        <v>11230.444553000003</v>
      </c>
      <c r="E12" s="11">
        <v>11862.130351</v>
      </c>
      <c r="F12" s="11">
        <v>12936.174873000002</v>
      </c>
      <c r="G12" s="11">
        <v>14652.500340000002</v>
      </c>
      <c r="H12" s="11">
        <v>16820.663810999995</v>
      </c>
      <c r="I12" s="11">
        <v>18333.763061999998</v>
      </c>
      <c r="J12" s="12">
        <v>19424.229530000004</v>
      </c>
      <c r="K12" s="12">
        <v>20368</v>
      </c>
      <c r="L12" s="12">
        <v>21201.273974</v>
      </c>
      <c r="M12" s="12">
        <v>21234.880933000004</v>
      </c>
      <c r="N12" s="12">
        <v>20188</v>
      </c>
      <c r="O12" s="12">
        <v>21626.799999999999</v>
      </c>
      <c r="P12" s="12">
        <v>22656.530999999999</v>
      </c>
      <c r="Q12" s="12">
        <v>23602.621999999996</v>
      </c>
      <c r="R12" s="12">
        <v>26168.846000000001</v>
      </c>
      <c r="S12" s="12">
        <v>25537.344000000001</v>
      </c>
      <c r="T12" s="12">
        <v>25829.303</v>
      </c>
      <c r="U12" s="12">
        <v>17653.241000000002</v>
      </c>
      <c r="V12" s="12">
        <v>18038.148000000001</v>
      </c>
      <c r="W12" s="12">
        <v>18548.686000000002</v>
      </c>
      <c r="X12" s="12">
        <v>19863.476999999999</v>
      </c>
      <c r="Y12" s="40">
        <v>21955.293000000001</v>
      </c>
      <c r="Z12" s="40">
        <v>24284.906000000003</v>
      </c>
      <c r="AA12" s="40">
        <v>26634.225000000002</v>
      </c>
      <c r="AB12" s="40">
        <v>28369.108</v>
      </c>
      <c r="AC12" s="40">
        <v>31177.942999999999</v>
      </c>
      <c r="AD12" s="40">
        <v>34483.425000000003</v>
      </c>
      <c r="AE12" s="40">
        <v>36284.262999999999</v>
      </c>
      <c r="AF12" s="40">
        <v>39278.236999999994</v>
      </c>
      <c r="AG12" s="40">
        <v>42071.567999999999</v>
      </c>
      <c r="AH12" s="40">
        <v>44869.97</v>
      </c>
    </row>
    <row r="13" spans="1:34" x14ac:dyDescent="0.25">
      <c r="A13" s="265" t="s">
        <v>132</v>
      </c>
      <c r="B13" s="264"/>
      <c r="C13" s="264"/>
      <c r="D13" s="264"/>
      <c r="E13" s="264"/>
      <c r="F13" s="264"/>
      <c r="G13" s="264"/>
      <c r="H13" s="264"/>
      <c r="I13" s="264"/>
      <c r="J13" s="264"/>
      <c r="K13" s="6"/>
      <c r="L13" s="6"/>
      <c r="M13" s="6"/>
      <c r="N13" s="6"/>
      <c r="O13" s="7"/>
      <c r="P13" s="6"/>
      <c r="Q13" s="6"/>
      <c r="R13" s="6"/>
      <c r="S13" s="6"/>
      <c r="T13" s="9"/>
      <c r="U13" s="9"/>
      <c r="V13" s="9"/>
      <c r="W13" s="9"/>
      <c r="X13" s="9"/>
      <c r="Y13" s="41"/>
      <c r="Z13" s="41"/>
      <c r="AA13" s="41"/>
      <c r="AB13" s="41"/>
      <c r="AC13" s="41"/>
      <c r="AD13" s="41"/>
      <c r="AE13" s="41"/>
      <c r="AF13" s="41"/>
      <c r="AG13" s="41"/>
      <c r="AH13" s="41"/>
    </row>
    <row r="14" spans="1:34" x14ac:dyDescent="0.25">
      <c r="A14" s="266" t="s">
        <v>28</v>
      </c>
      <c r="B14" s="267">
        <v>0</v>
      </c>
      <c r="C14" s="267">
        <v>0</v>
      </c>
      <c r="D14" s="267">
        <v>0</v>
      </c>
      <c r="E14" s="267">
        <v>0</v>
      </c>
      <c r="F14" s="267">
        <v>0</v>
      </c>
      <c r="G14" s="267">
        <v>0</v>
      </c>
      <c r="H14" s="267">
        <v>0</v>
      </c>
      <c r="I14" s="267">
        <v>0</v>
      </c>
      <c r="J14" s="267">
        <v>0</v>
      </c>
      <c r="K14" s="267">
        <v>0</v>
      </c>
      <c r="L14" s="267">
        <v>0</v>
      </c>
      <c r="M14" s="9">
        <v>1411</v>
      </c>
      <c r="N14" s="9">
        <v>1475</v>
      </c>
      <c r="O14" s="9">
        <v>1533</v>
      </c>
      <c r="P14" s="9">
        <v>1541</v>
      </c>
      <c r="Q14" s="9">
        <v>1456</v>
      </c>
      <c r="R14" s="9">
        <v>1511.3050000000001</v>
      </c>
      <c r="S14" s="9">
        <v>1561.182</v>
      </c>
      <c r="T14" s="9">
        <v>1713.6669999999999</v>
      </c>
      <c r="U14" s="9">
        <v>4943.3779999999997</v>
      </c>
      <c r="V14" s="9">
        <v>4944.9830000000002</v>
      </c>
      <c r="W14" s="9">
        <v>4898.5010000000002</v>
      </c>
      <c r="X14" s="9">
        <v>5111.4399999999996</v>
      </c>
      <c r="Y14" s="41"/>
      <c r="Z14" s="41"/>
      <c r="AA14" s="41"/>
      <c r="AB14" s="41"/>
      <c r="AC14" s="41"/>
      <c r="AD14" s="41"/>
      <c r="AE14" s="41"/>
      <c r="AF14" s="41"/>
      <c r="AG14" s="41"/>
      <c r="AH14" s="41"/>
    </row>
    <row r="15" spans="1:34" x14ac:dyDescent="0.25">
      <c r="A15" s="266" t="s">
        <v>19</v>
      </c>
      <c r="B15" s="267">
        <v>0</v>
      </c>
      <c r="C15" s="267">
        <v>0</v>
      </c>
      <c r="D15" s="267">
        <v>0</v>
      </c>
      <c r="E15" s="267">
        <v>0</v>
      </c>
      <c r="F15" s="267">
        <v>0</v>
      </c>
      <c r="G15" s="267">
        <v>0</v>
      </c>
      <c r="H15" s="267">
        <v>0</v>
      </c>
      <c r="I15" s="267">
        <v>0</v>
      </c>
      <c r="J15" s="267">
        <v>0</v>
      </c>
      <c r="K15" s="267">
        <v>0</v>
      </c>
      <c r="L15" s="267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2033.7840000000001</v>
      </c>
      <c r="V15" s="9">
        <v>1920.0170000000001</v>
      </c>
      <c r="W15" s="9">
        <v>1878.3879999999999</v>
      </c>
      <c r="X15" s="9">
        <v>1970.9939999999999</v>
      </c>
      <c r="Y15" s="41"/>
      <c r="Z15" s="41"/>
      <c r="AA15" s="41"/>
      <c r="AB15" s="41"/>
      <c r="AC15" s="41"/>
      <c r="AD15" s="41"/>
      <c r="AE15" s="41"/>
      <c r="AF15" s="41"/>
      <c r="AG15" s="41"/>
      <c r="AH15" s="41"/>
    </row>
    <row r="16" spans="1:34" x14ac:dyDescent="0.25">
      <c r="A16" s="266" t="s">
        <v>180</v>
      </c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41">
        <v>1809.3969999999999</v>
      </c>
      <c r="Z16" s="41">
        <v>1938.2739999999999</v>
      </c>
      <c r="AA16" s="41">
        <v>1488.8989999999999</v>
      </c>
      <c r="AB16" s="41">
        <v>1498.2750000000001</v>
      </c>
      <c r="AC16" s="41">
        <v>1641.47</v>
      </c>
      <c r="AD16" s="41">
        <v>1642.0050000000001</v>
      </c>
      <c r="AE16" s="41">
        <v>1642.644</v>
      </c>
      <c r="AF16" s="41">
        <v>1643.3119999999999</v>
      </c>
      <c r="AG16" s="41">
        <v>1643.3119999999999</v>
      </c>
      <c r="AH16" s="41">
        <v>1643.3119999999999</v>
      </c>
    </row>
    <row r="17" spans="1:35" x14ac:dyDescent="0.25">
      <c r="A17" s="10" t="s">
        <v>181</v>
      </c>
      <c r="B17" s="11">
        <v>2771.5184880000002</v>
      </c>
      <c r="C17" s="11">
        <v>1393.6184880000003</v>
      </c>
      <c r="D17" s="11">
        <v>1730.9184879999998</v>
      </c>
      <c r="E17" s="11">
        <v>1972.218488</v>
      </c>
      <c r="F17" s="11">
        <v>1934.7184880000002</v>
      </c>
      <c r="G17" s="11">
        <v>2204.894123</v>
      </c>
      <c r="H17" s="11">
        <v>2394</v>
      </c>
      <c r="I17" s="11">
        <v>0</v>
      </c>
      <c r="J17" s="11">
        <v>0</v>
      </c>
      <c r="K17" s="4">
        <v>49.5</v>
      </c>
      <c r="L17" s="4">
        <v>34.5</v>
      </c>
      <c r="M17" s="4">
        <v>636</v>
      </c>
      <c r="N17" s="4">
        <v>783</v>
      </c>
      <c r="O17" s="34">
        <v>824.19999999999982</v>
      </c>
      <c r="P17" s="4">
        <v>1326.8000000000002</v>
      </c>
      <c r="Q17" s="4">
        <v>1820.4</v>
      </c>
      <c r="R17" s="12">
        <v>1893.2639999999999</v>
      </c>
      <c r="S17" s="12">
        <v>593.798</v>
      </c>
      <c r="T17" s="12">
        <v>577.49800000000005</v>
      </c>
      <c r="U17" s="12">
        <v>490.63499999999999</v>
      </c>
      <c r="V17" s="12">
        <v>433.99200000000002</v>
      </c>
      <c r="W17" s="12">
        <v>499.68</v>
      </c>
      <c r="X17" s="12">
        <v>512.995</v>
      </c>
      <c r="Y17" s="40">
        <v>461.322</v>
      </c>
      <c r="Z17" s="40">
        <v>482.32799999999997</v>
      </c>
      <c r="AA17" s="40">
        <v>492.02100000000002</v>
      </c>
      <c r="AB17" s="40">
        <v>534.70899999999995</v>
      </c>
      <c r="AC17" s="40">
        <v>476.47199999999998</v>
      </c>
      <c r="AD17" s="40">
        <v>840.4</v>
      </c>
      <c r="AE17" s="40">
        <v>763.44200000000001</v>
      </c>
      <c r="AF17" s="40">
        <v>899.524</v>
      </c>
      <c r="AG17" s="40">
        <v>918.00400000000002</v>
      </c>
      <c r="AH17" s="40">
        <v>901.61500000000001</v>
      </c>
    </row>
    <row r="18" spans="1:35" x14ac:dyDescent="0.25">
      <c r="A18" s="261" t="s">
        <v>22</v>
      </c>
      <c r="B18" s="262">
        <v>2771.5184880000002</v>
      </c>
      <c r="C18" s="262">
        <v>1393.6184880000003</v>
      </c>
      <c r="D18" s="262">
        <v>1730.9184879999998</v>
      </c>
      <c r="E18" s="262">
        <v>1972.218488</v>
      </c>
      <c r="F18" s="262">
        <v>1934.7184880000002</v>
      </c>
      <c r="G18" s="262">
        <v>2204.894123</v>
      </c>
      <c r="H18" s="262">
        <v>2394</v>
      </c>
      <c r="I18" s="262">
        <v>0</v>
      </c>
      <c r="J18" s="262">
        <v>0</v>
      </c>
      <c r="K18" s="262">
        <v>49.5</v>
      </c>
      <c r="L18" s="262">
        <v>34.5</v>
      </c>
      <c r="M18" s="262">
        <v>2047</v>
      </c>
      <c r="N18" s="262">
        <v>2258</v>
      </c>
      <c r="O18" s="262">
        <v>2357.1999999999998</v>
      </c>
      <c r="P18" s="262">
        <v>2867.8</v>
      </c>
      <c r="Q18" s="262">
        <v>3276.4</v>
      </c>
      <c r="R18" s="262">
        <v>3404.569</v>
      </c>
      <c r="S18" s="262">
        <v>2154.98</v>
      </c>
      <c r="T18" s="262">
        <v>2291.165</v>
      </c>
      <c r="U18" s="262">
        <v>7467.7970000000005</v>
      </c>
      <c r="V18" s="262">
        <v>7298.9920000000002</v>
      </c>
      <c r="W18" s="262">
        <v>7276.5690000000004</v>
      </c>
      <c r="X18" s="262">
        <v>7595.4289999999992</v>
      </c>
      <c r="Y18" s="268">
        <v>2270.7190000000001</v>
      </c>
      <c r="Z18" s="268">
        <v>2420.6019999999999</v>
      </c>
      <c r="AA18" s="268">
        <v>1980.9199999999998</v>
      </c>
      <c r="AB18" s="268">
        <v>2032.9839999999999</v>
      </c>
      <c r="AC18" s="268">
        <v>2117.942</v>
      </c>
      <c r="AD18" s="268">
        <v>2482.4050000000002</v>
      </c>
      <c r="AE18" s="268">
        <v>2406.0860000000002</v>
      </c>
      <c r="AF18" s="268">
        <v>2542.8359999999998</v>
      </c>
      <c r="AG18" s="268">
        <v>2561.3159999999998</v>
      </c>
      <c r="AH18" s="268">
        <v>2544.9269999999997</v>
      </c>
    </row>
    <row r="19" spans="1:35" x14ac:dyDescent="0.25">
      <c r="A19" s="261" t="s">
        <v>2</v>
      </c>
      <c r="B19" s="262">
        <v>86.9</v>
      </c>
      <c r="C19" s="262">
        <v>120</v>
      </c>
      <c r="D19" s="262">
        <v>188.8</v>
      </c>
      <c r="E19" s="262">
        <v>262.29999999999995</v>
      </c>
      <c r="F19" s="262">
        <v>261.8</v>
      </c>
      <c r="G19" s="262">
        <v>189.5</v>
      </c>
      <c r="H19" s="262">
        <v>0</v>
      </c>
      <c r="I19" s="262">
        <v>0</v>
      </c>
      <c r="J19" s="262">
        <v>0</v>
      </c>
      <c r="K19" s="6">
        <v>0</v>
      </c>
      <c r="L19" s="6">
        <v>0</v>
      </c>
      <c r="M19" s="6">
        <v>0</v>
      </c>
      <c r="N19" s="6">
        <v>39</v>
      </c>
      <c r="O19" s="6">
        <v>63.3</v>
      </c>
      <c r="P19" s="6">
        <v>73.400000000000006</v>
      </c>
      <c r="Q19" s="6">
        <v>50.9</v>
      </c>
      <c r="R19" s="6">
        <v>20.9</v>
      </c>
      <c r="S19" s="6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41">
        <v>0</v>
      </c>
      <c r="Z19" s="41">
        <v>0</v>
      </c>
      <c r="AA19" s="41">
        <v>0</v>
      </c>
      <c r="AB19" s="41">
        <v>0</v>
      </c>
      <c r="AC19" s="41">
        <v>3.5019999999999998</v>
      </c>
      <c r="AD19" s="41">
        <v>0</v>
      </c>
      <c r="AE19" s="41">
        <v>0</v>
      </c>
      <c r="AF19" s="41">
        <v>0</v>
      </c>
      <c r="AG19" s="41">
        <v>0</v>
      </c>
      <c r="AH19" s="41">
        <v>0</v>
      </c>
    </row>
    <row r="20" spans="1:35" x14ac:dyDescent="0.25">
      <c r="A20" s="10" t="s">
        <v>3</v>
      </c>
      <c r="B20" s="11">
        <v>2684.6184880000001</v>
      </c>
      <c r="C20" s="11">
        <v>1273.6184880000003</v>
      </c>
      <c r="D20" s="11">
        <v>1542.1184879999998</v>
      </c>
      <c r="E20" s="11">
        <v>1709.918488</v>
      </c>
      <c r="F20" s="11">
        <v>1672.9184880000003</v>
      </c>
      <c r="G20" s="11">
        <v>2015.394123</v>
      </c>
      <c r="H20" s="11">
        <v>2394</v>
      </c>
      <c r="I20" s="11">
        <v>0</v>
      </c>
      <c r="J20" s="11">
        <v>0</v>
      </c>
      <c r="K20" s="11">
        <v>49.5</v>
      </c>
      <c r="L20" s="11">
        <v>34.5</v>
      </c>
      <c r="M20" s="4">
        <v>2047</v>
      </c>
      <c r="N20" s="4">
        <v>2219</v>
      </c>
      <c r="O20" s="4">
        <v>2293.8999999999996</v>
      </c>
      <c r="P20" s="4">
        <v>2794.4</v>
      </c>
      <c r="Q20" s="4">
        <v>3225.5</v>
      </c>
      <c r="R20" s="4">
        <v>3383.6689999999999</v>
      </c>
      <c r="S20" s="4">
        <v>2154.98</v>
      </c>
      <c r="T20" s="12">
        <v>2291.165</v>
      </c>
      <c r="U20" s="12">
        <v>7467.7970000000005</v>
      </c>
      <c r="V20" s="12">
        <v>7298.9920000000002</v>
      </c>
      <c r="W20" s="12">
        <v>7276.5690000000004</v>
      </c>
      <c r="X20" s="12">
        <v>7595.4289999999992</v>
      </c>
      <c r="Y20" s="40">
        <v>2270.7190000000001</v>
      </c>
      <c r="Z20" s="40">
        <v>2420.6019999999999</v>
      </c>
      <c r="AA20" s="40">
        <v>1980.9199999999998</v>
      </c>
      <c r="AB20" s="40">
        <v>2032.9839999999999</v>
      </c>
      <c r="AC20" s="40">
        <v>2114.44</v>
      </c>
      <c r="AD20" s="40">
        <v>2482.4050000000002</v>
      </c>
      <c r="AE20" s="40">
        <v>2406.0860000000002</v>
      </c>
      <c r="AF20" s="40">
        <v>2542.8359999999998</v>
      </c>
      <c r="AG20" s="40">
        <v>2561.3159999999998</v>
      </c>
      <c r="AH20" s="40">
        <v>2544.9269999999997</v>
      </c>
    </row>
    <row r="21" spans="1:35" x14ac:dyDescent="0.25">
      <c r="A21" s="269" t="s">
        <v>134</v>
      </c>
      <c r="B21" s="270">
        <v>27733.508387000002</v>
      </c>
      <c r="C21" s="270">
        <v>29307.586547999999</v>
      </c>
      <c r="D21" s="270">
        <v>30731.063040999998</v>
      </c>
      <c r="E21" s="270">
        <v>32551.448838999997</v>
      </c>
      <c r="F21" s="270">
        <v>34642.235542000002</v>
      </c>
      <c r="G21" s="270">
        <v>38444.224704</v>
      </c>
      <c r="H21" s="270">
        <v>43100.568064999999</v>
      </c>
      <c r="I21" s="270">
        <v>43667.616171000001</v>
      </c>
      <c r="J21" s="270">
        <v>44875.452642999997</v>
      </c>
      <c r="K21" s="270">
        <v>46504.812586</v>
      </c>
      <c r="L21" s="270">
        <v>48322.912054</v>
      </c>
      <c r="M21" s="270">
        <v>50976.587914000003</v>
      </c>
      <c r="N21" s="270">
        <v>55529.5</v>
      </c>
      <c r="O21" s="270">
        <v>59334.659999999996</v>
      </c>
      <c r="P21" s="270">
        <v>62476.264999999999</v>
      </c>
      <c r="Q21" s="270">
        <v>64481.461999999992</v>
      </c>
      <c r="R21" s="270">
        <v>67941.597000000009</v>
      </c>
      <c r="S21" s="270">
        <v>68817.642999999996</v>
      </c>
      <c r="T21" s="270">
        <v>69311.285999999993</v>
      </c>
      <c r="U21" s="270">
        <v>68855.119000000006</v>
      </c>
      <c r="V21" s="270">
        <v>71008.396999999997</v>
      </c>
      <c r="W21" s="270">
        <v>72810.578000000009</v>
      </c>
      <c r="X21" s="270">
        <v>76053.649000000005</v>
      </c>
      <c r="Y21" s="271">
        <v>74823.944999999992</v>
      </c>
      <c r="Z21" s="271">
        <v>79366.392000000007</v>
      </c>
      <c r="AA21" s="271">
        <v>81502.092999999993</v>
      </c>
      <c r="AB21" s="271">
        <v>86813.354999999996</v>
      </c>
      <c r="AC21" s="271">
        <v>93403.681999999986</v>
      </c>
      <c r="AD21" s="271">
        <v>103446.875</v>
      </c>
      <c r="AE21" s="271">
        <v>108351.409</v>
      </c>
      <c r="AF21" s="271">
        <v>114876.598</v>
      </c>
      <c r="AG21" s="271">
        <v>121314.22900000001</v>
      </c>
      <c r="AH21" s="271">
        <v>127251.743</v>
      </c>
    </row>
    <row r="22" spans="1:35" x14ac:dyDescent="0.25">
      <c r="A22" s="272" t="s">
        <v>146</v>
      </c>
      <c r="B22" s="262">
        <v>2248.0000000000005</v>
      </c>
      <c r="C22" s="262">
        <v>2505.9000000000005</v>
      </c>
      <c r="D22" s="262">
        <v>2602.4000000000005</v>
      </c>
      <c r="E22" s="262">
        <v>2693.5</v>
      </c>
      <c r="F22" s="262">
        <v>2633.5</v>
      </c>
      <c r="G22" s="262">
        <v>2618.5999999999995</v>
      </c>
      <c r="H22" s="262">
        <v>2398.8000000000002</v>
      </c>
      <c r="I22" s="262">
        <v>2373.1</v>
      </c>
      <c r="J22" s="262">
        <v>2204.1000000000004</v>
      </c>
      <c r="K22" s="262">
        <v>3834.6000000000004</v>
      </c>
      <c r="L22" s="262">
        <v>3847.2</v>
      </c>
      <c r="M22" s="262">
        <v>3664.6000000000004</v>
      </c>
      <c r="N22" s="262">
        <v>2967.8</v>
      </c>
      <c r="O22" s="262">
        <v>3021.6000000000004</v>
      </c>
      <c r="P22" s="262">
        <v>3032.3</v>
      </c>
      <c r="Q22" s="262">
        <v>3169.5430000000001</v>
      </c>
      <c r="R22" s="262">
        <v>3649.7570000000001</v>
      </c>
      <c r="S22" s="262">
        <v>4580.8639999999996</v>
      </c>
      <c r="T22" s="262">
        <v>5095.9709999999995</v>
      </c>
      <c r="U22" s="262">
        <v>5109.7440000000006</v>
      </c>
      <c r="V22" s="262">
        <v>5086.6440000000002</v>
      </c>
      <c r="W22" s="262">
        <v>4980.241</v>
      </c>
      <c r="X22" s="262">
        <v>4974.607</v>
      </c>
      <c r="Y22" s="268">
        <v>4969.8249999999998</v>
      </c>
      <c r="Z22" s="268">
        <v>5097.34</v>
      </c>
      <c r="AA22" s="268">
        <v>5066.924</v>
      </c>
      <c r="AB22" s="273">
        <v>5281.4430000000002</v>
      </c>
      <c r="AC22" s="273">
        <v>5542.3790000000008</v>
      </c>
      <c r="AD22" s="273">
        <v>5694.6030000000001</v>
      </c>
      <c r="AE22" s="273">
        <v>5823.4120000000003</v>
      </c>
      <c r="AF22" s="273">
        <v>6155.46</v>
      </c>
      <c r="AG22" s="273">
        <v>6412.47</v>
      </c>
      <c r="AH22" s="273">
        <v>6699.027</v>
      </c>
    </row>
    <row r="23" spans="1:35" x14ac:dyDescent="0.25">
      <c r="A23" s="17" t="s">
        <v>136</v>
      </c>
      <c r="B23" s="18">
        <v>25485.508387000002</v>
      </c>
      <c r="C23" s="18">
        <v>26801.686547999998</v>
      </c>
      <c r="D23" s="18">
        <v>28128.663040999996</v>
      </c>
      <c r="E23" s="18">
        <v>29857.948838999997</v>
      </c>
      <c r="F23" s="18">
        <v>32008.735542000002</v>
      </c>
      <c r="G23" s="18">
        <v>35825.624704000002</v>
      </c>
      <c r="H23" s="18">
        <v>40701.768064999997</v>
      </c>
      <c r="I23" s="18">
        <v>41294.516171000003</v>
      </c>
      <c r="J23" s="18">
        <v>42671.352642999998</v>
      </c>
      <c r="K23" s="18">
        <v>42670.212586000001</v>
      </c>
      <c r="L23" s="18">
        <v>44475.712054000003</v>
      </c>
      <c r="M23" s="18">
        <v>47311.987914000005</v>
      </c>
      <c r="N23" s="18">
        <v>52561.7</v>
      </c>
      <c r="O23" s="18">
        <v>56313.06</v>
      </c>
      <c r="P23" s="18">
        <v>59443.964999999997</v>
      </c>
      <c r="Q23" s="18">
        <v>61311.918999999994</v>
      </c>
      <c r="R23" s="18">
        <v>64291.840000000011</v>
      </c>
      <c r="S23" s="18">
        <v>64236.778999999995</v>
      </c>
      <c r="T23" s="18">
        <v>64215.314999999995</v>
      </c>
      <c r="U23" s="18">
        <v>63745.375000000007</v>
      </c>
      <c r="V23" s="18">
        <v>65921.752999999997</v>
      </c>
      <c r="W23" s="18">
        <v>67830.337000000014</v>
      </c>
      <c r="X23" s="18">
        <v>71079.042000000001</v>
      </c>
      <c r="Y23" s="42">
        <v>69854.12</v>
      </c>
      <c r="Z23" s="42">
        <v>74269.052000000011</v>
      </c>
      <c r="AA23" s="42">
        <v>76435.168999999994</v>
      </c>
      <c r="AB23" s="42">
        <v>81531.911999999997</v>
      </c>
      <c r="AC23" s="42">
        <v>87861.302999999985</v>
      </c>
      <c r="AD23" s="42">
        <v>97752.271999999997</v>
      </c>
      <c r="AE23" s="42">
        <v>102527.997</v>
      </c>
      <c r="AF23" s="42">
        <v>108721.13799999999</v>
      </c>
      <c r="AG23" s="42">
        <v>114901.75900000001</v>
      </c>
      <c r="AH23" s="42">
        <v>120552.716</v>
      </c>
    </row>
    <row r="24" spans="1:35" x14ac:dyDescent="0.25">
      <c r="A24" s="286" t="s">
        <v>29</v>
      </c>
      <c r="B24" s="286"/>
      <c r="C24" s="286"/>
      <c r="D24" s="286"/>
      <c r="E24" s="286"/>
      <c r="F24" s="286"/>
      <c r="G24" s="286"/>
      <c r="H24" s="280"/>
      <c r="I24" s="280"/>
      <c r="J24" s="280"/>
      <c r="K24" s="280"/>
      <c r="L24" s="280"/>
      <c r="M24" s="280"/>
      <c r="N24" s="280"/>
      <c r="O24" s="280"/>
      <c r="P24" s="280"/>
      <c r="Q24" s="280"/>
      <c r="R24" s="280"/>
      <c r="S24" s="280"/>
      <c r="T24" s="280"/>
      <c r="U24" s="280"/>
      <c r="V24" s="280"/>
      <c r="W24" s="280"/>
      <c r="X24" s="280"/>
      <c r="Y24" s="203"/>
      <c r="Z24" s="252"/>
      <c r="AA24" s="252"/>
      <c r="AB24" s="252"/>
      <c r="AC24" s="252"/>
      <c r="AD24" s="252"/>
      <c r="AE24" s="252"/>
      <c r="AF24" s="252"/>
      <c r="AG24" s="252"/>
      <c r="AH24" s="252"/>
    </row>
    <row r="25" spans="1:35" x14ac:dyDescent="0.25">
      <c r="A25" s="280" t="s">
        <v>171</v>
      </c>
      <c r="B25" s="280"/>
      <c r="C25" s="280"/>
      <c r="D25" s="280"/>
      <c r="E25" s="280"/>
      <c r="F25" s="280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80"/>
      <c r="W25" s="280"/>
      <c r="X25" s="280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</row>
    <row r="26" spans="1:35" ht="15" customHeight="1" x14ac:dyDescent="0.25">
      <c r="A26" s="279" t="s">
        <v>170</v>
      </c>
      <c r="B26" s="280"/>
      <c r="C26" s="280"/>
      <c r="D26" s="280"/>
      <c r="E26" s="280"/>
      <c r="F26" s="280"/>
      <c r="G26" s="280"/>
      <c r="H26" s="280"/>
      <c r="I26" s="280"/>
      <c r="J26" s="280"/>
      <c r="K26" s="280"/>
      <c r="L26" s="280"/>
      <c r="M26" s="280"/>
      <c r="N26" s="280"/>
      <c r="O26" s="280"/>
      <c r="P26" s="280"/>
      <c r="Q26" s="280"/>
      <c r="R26" s="280"/>
      <c r="S26" s="280"/>
      <c r="T26" s="280"/>
      <c r="U26" s="280"/>
      <c r="V26" s="280"/>
      <c r="W26" s="280"/>
      <c r="X26" s="280"/>
      <c r="Y26" s="252"/>
      <c r="Z26" s="252"/>
      <c r="AA26" s="252"/>
      <c r="AB26" s="252"/>
      <c r="AC26" s="252"/>
      <c r="AD26" s="252"/>
      <c r="AE26" s="252"/>
      <c r="AF26" s="252"/>
      <c r="AG26" s="252"/>
      <c r="AH26" s="252"/>
    </row>
    <row r="27" spans="1:35" x14ac:dyDescent="0.25">
      <c r="A27" s="279" t="s">
        <v>25</v>
      </c>
      <c r="B27" s="280"/>
      <c r="C27" s="280"/>
      <c r="D27" s="280"/>
      <c r="E27" s="280"/>
      <c r="F27" s="280"/>
      <c r="G27" s="280"/>
      <c r="H27" s="280"/>
      <c r="I27" s="280"/>
      <c r="J27" s="280"/>
      <c r="K27" s="280"/>
      <c r="L27" s="280"/>
      <c r="M27" s="280"/>
      <c r="N27" s="280"/>
      <c r="O27" s="280"/>
      <c r="P27" s="280"/>
      <c r="Q27" s="280"/>
      <c r="R27" s="280"/>
      <c r="S27" s="280"/>
      <c r="T27" s="280"/>
      <c r="U27" s="280"/>
      <c r="V27" s="280"/>
      <c r="W27" s="280"/>
      <c r="X27" s="280"/>
      <c r="Y27" s="252"/>
      <c r="Z27" s="252"/>
      <c r="AA27" s="252"/>
      <c r="AB27" s="252"/>
      <c r="AC27" s="252"/>
      <c r="AD27" s="252"/>
      <c r="AE27" s="252"/>
      <c r="AF27" s="252"/>
      <c r="AG27" s="252"/>
      <c r="AH27" s="252"/>
    </row>
    <row r="28" spans="1:35" x14ac:dyDescent="0.25">
      <c r="A28" s="279" t="s">
        <v>26</v>
      </c>
      <c r="B28" s="280"/>
      <c r="C28" s="280"/>
      <c r="D28" s="280"/>
      <c r="E28" s="280"/>
      <c r="F28" s="280"/>
      <c r="G28" s="280"/>
      <c r="H28" s="280"/>
      <c r="I28" s="280"/>
      <c r="J28" s="280"/>
      <c r="K28" s="280"/>
      <c r="L28" s="280"/>
      <c r="M28" s="280"/>
      <c r="N28" s="280"/>
      <c r="O28" s="280"/>
      <c r="P28" s="280"/>
      <c r="Q28" s="280"/>
      <c r="R28" s="280"/>
      <c r="S28" s="280"/>
      <c r="T28" s="280"/>
      <c r="U28" s="280"/>
      <c r="V28" s="280"/>
      <c r="W28" s="280"/>
      <c r="X28" s="280"/>
      <c r="Y28" s="252"/>
      <c r="Z28" s="252"/>
      <c r="AA28" s="252"/>
      <c r="AB28" s="252"/>
      <c r="AC28" s="252"/>
      <c r="AD28" s="252"/>
      <c r="AE28" s="252"/>
      <c r="AF28" s="252"/>
      <c r="AG28" s="252"/>
      <c r="AH28" s="252"/>
    </row>
    <row r="29" spans="1:35" ht="15" customHeight="1" x14ac:dyDescent="0.25">
      <c r="A29" s="279" t="s">
        <v>27</v>
      </c>
      <c r="B29" s="281"/>
      <c r="C29" s="281"/>
      <c r="D29" s="281"/>
      <c r="E29" s="281"/>
      <c r="F29" s="281"/>
      <c r="G29" s="281"/>
      <c r="H29" s="281"/>
      <c r="I29" s="281"/>
      <c r="J29" s="281"/>
      <c r="K29" s="281"/>
      <c r="L29" s="281"/>
      <c r="M29" s="281"/>
      <c r="N29" s="281"/>
      <c r="O29" s="281"/>
      <c r="P29" s="281"/>
      <c r="Q29" s="281"/>
      <c r="R29" s="281"/>
      <c r="S29" s="281"/>
      <c r="T29" s="281"/>
      <c r="U29" s="281"/>
      <c r="V29" s="281"/>
      <c r="W29" s="281"/>
      <c r="X29" s="281"/>
      <c r="Y29" s="281"/>
      <c r="Z29" s="281"/>
      <c r="AA29" s="281"/>
      <c r="AB29" s="281"/>
      <c r="AC29" s="251"/>
      <c r="AD29" s="251"/>
      <c r="AE29" s="251"/>
      <c r="AF29" s="251"/>
      <c r="AG29" s="251"/>
      <c r="AH29" s="251"/>
    </row>
    <row r="31" spans="1:35" x14ac:dyDescent="0.25"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</row>
    <row r="32" spans="1:35" x14ac:dyDescent="0.25"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8"/>
    </row>
    <row r="33" spans="2:35" x14ac:dyDescent="0.25"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</row>
    <row r="34" spans="2:35" x14ac:dyDescent="0.25"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</row>
    <row r="35" spans="2:35" x14ac:dyDescent="0.25"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</row>
    <row r="36" spans="2:35" x14ac:dyDescent="0.25"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</row>
    <row r="37" spans="2:35" x14ac:dyDescent="0.25"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</row>
    <row r="38" spans="2:35" x14ac:dyDescent="0.25"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</row>
    <row r="39" spans="2:35" x14ac:dyDescent="0.25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</row>
    <row r="40" spans="2:35" x14ac:dyDescent="0.25"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</row>
    <row r="41" spans="2:35" x14ac:dyDescent="0.25">
      <c r="B41" s="13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</row>
    <row r="42" spans="2:35" x14ac:dyDescent="0.25"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</row>
    <row r="43" spans="2:35" x14ac:dyDescent="0.25"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</row>
    <row r="44" spans="2:35" x14ac:dyDescent="0.25">
      <c r="B44" s="138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</row>
    <row r="45" spans="2:35" x14ac:dyDescent="0.25"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</row>
    <row r="46" spans="2:35" x14ac:dyDescent="0.25">
      <c r="B46" s="138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</row>
    <row r="47" spans="2:35" x14ac:dyDescent="0.25">
      <c r="B47" s="138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</row>
    <row r="48" spans="2:35" x14ac:dyDescent="0.25"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  <c r="AG48" s="138"/>
      <c r="AH48" s="138"/>
      <c r="AI48" s="138"/>
    </row>
    <row r="49" spans="2:35" x14ac:dyDescent="0.25">
      <c r="B49" s="138"/>
      <c r="C49" s="138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</row>
    <row r="50" spans="2:35" x14ac:dyDescent="0.25">
      <c r="B50" s="138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</row>
    <row r="51" spans="2:35" x14ac:dyDescent="0.25">
      <c r="B51" s="138"/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</row>
    <row r="52" spans="2:35" x14ac:dyDescent="0.25">
      <c r="B52" s="138"/>
    </row>
    <row r="53" spans="2:35" x14ac:dyDescent="0.25">
      <c r="B53" s="138"/>
    </row>
    <row r="54" spans="2:35" x14ac:dyDescent="0.25">
      <c r="B54" s="138"/>
    </row>
    <row r="55" spans="2:35" x14ac:dyDescent="0.25">
      <c r="B55" s="138"/>
    </row>
    <row r="56" spans="2:35" x14ac:dyDescent="0.25">
      <c r="B56" s="138"/>
    </row>
    <row r="57" spans="2:35" x14ac:dyDescent="0.25">
      <c r="B57" s="138"/>
    </row>
    <row r="58" spans="2:35" x14ac:dyDescent="0.25">
      <c r="B58" s="138"/>
    </row>
  </sheetData>
  <mergeCells count="7">
    <mergeCell ref="A28:X28"/>
    <mergeCell ref="A29:AB29"/>
    <mergeCell ref="A2:AH2"/>
    <mergeCell ref="A24:X24"/>
    <mergeCell ref="A25:X25"/>
    <mergeCell ref="A26:X26"/>
    <mergeCell ref="A27:X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D9F4E-FF38-4C91-8305-CEEF0BFB63CC}">
  <dimension ref="A2:AH27"/>
  <sheetViews>
    <sheetView topLeftCell="F1" workbookViewId="0">
      <selection activeCell="Y27" sqref="Y27"/>
    </sheetView>
  </sheetViews>
  <sheetFormatPr defaultRowHeight="15" x14ac:dyDescent="0.25"/>
  <cols>
    <col min="1" max="1" width="35.42578125" customWidth="1"/>
    <col min="16" max="16" width="10.5703125" bestFit="1" customWidth="1"/>
    <col min="17" max="20" width="9.28515625" bestFit="1" customWidth="1"/>
    <col min="21" max="21" width="10.5703125" bestFit="1" customWidth="1"/>
    <col min="22" max="27" width="9.28515625" bestFit="1" customWidth="1"/>
  </cols>
  <sheetData>
    <row r="2" spans="1:34" ht="15" customHeight="1" x14ac:dyDescent="0.25">
      <c r="A2" s="287" t="s">
        <v>175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8"/>
      <c r="W2" s="288"/>
      <c r="X2" s="288"/>
      <c r="Y2" s="288"/>
      <c r="Z2" s="288"/>
      <c r="AA2" s="288"/>
      <c r="AB2" s="288"/>
      <c r="AC2" s="288"/>
      <c r="AD2" s="288"/>
      <c r="AE2" s="288"/>
      <c r="AF2" s="288"/>
      <c r="AG2" s="288"/>
      <c r="AH2" s="289"/>
    </row>
    <row r="3" spans="1:34" x14ac:dyDescent="0.25">
      <c r="A3" s="1"/>
      <c r="B3" s="1">
        <v>1996</v>
      </c>
      <c r="C3" s="2">
        <v>1997</v>
      </c>
      <c r="D3" s="2">
        <v>1998</v>
      </c>
      <c r="E3" s="2">
        <v>1999</v>
      </c>
      <c r="F3" s="2">
        <v>2000</v>
      </c>
      <c r="G3" s="2">
        <v>2001</v>
      </c>
      <c r="H3" s="2">
        <v>2002</v>
      </c>
      <c r="I3" s="2">
        <v>2003</v>
      </c>
      <c r="J3" s="2">
        <v>2004</v>
      </c>
      <c r="K3" s="2">
        <v>2005</v>
      </c>
      <c r="L3" s="2">
        <v>2006</v>
      </c>
      <c r="M3" s="2">
        <v>2007</v>
      </c>
      <c r="N3" s="2">
        <v>2008</v>
      </c>
      <c r="O3" s="2">
        <v>2009</v>
      </c>
      <c r="P3" s="2" t="s">
        <v>173</v>
      </c>
      <c r="Q3" s="2">
        <v>2011</v>
      </c>
      <c r="R3" s="2">
        <v>2012</v>
      </c>
      <c r="S3" s="2">
        <v>2013</v>
      </c>
      <c r="T3" s="2">
        <v>2014</v>
      </c>
      <c r="U3" s="2" t="s">
        <v>174</v>
      </c>
      <c r="V3" s="31">
        <v>2016</v>
      </c>
      <c r="W3" s="31">
        <v>2017</v>
      </c>
      <c r="X3" s="31">
        <v>2018</v>
      </c>
      <c r="Y3" s="31">
        <v>2019</v>
      </c>
      <c r="Z3" s="31">
        <v>2020</v>
      </c>
      <c r="AA3" s="31">
        <v>2021</v>
      </c>
      <c r="AB3" s="31">
        <v>2022</v>
      </c>
      <c r="AC3" s="31">
        <v>2023</v>
      </c>
      <c r="AD3" s="31">
        <v>2024</v>
      </c>
      <c r="AE3" s="31">
        <v>2025</v>
      </c>
      <c r="AF3" s="31">
        <v>2026</v>
      </c>
      <c r="AG3" s="31">
        <v>2027</v>
      </c>
      <c r="AH3" s="31">
        <v>2028</v>
      </c>
    </row>
    <row r="4" spans="1:34" x14ac:dyDescent="0.25">
      <c r="A4" s="22" t="s">
        <v>147</v>
      </c>
      <c r="B4" s="22"/>
      <c r="C4" s="23">
        <v>1316.1781609999962</v>
      </c>
      <c r="D4" s="23">
        <v>1326.9764929999983</v>
      </c>
      <c r="E4" s="23">
        <v>1729.2857980000008</v>
      </c>
      <c r="F4" s="23">
        <v>2150.7867030000052</v>
      </c>
      <c r="G4" s="23">
        <v>3816.8891619999995</v>
      </c>
      <c r="H4" s="23">
        <v>4876.1433609999949</v>
      </c>
      <c r="I4" s="23">
        <v>592.74810600000637</v>
      </c>
      <c r="J4" s="23">
        <v>1376.8364719999954</v>
      </c>
      <c r="K4" s="23">
        <v>-1.1400569999968866</v>
      </c>
      <c r="L4" s="23">
        <v>1805.4994680000018</v>
      </c>
      <c r="M4" s="23">
        <v>2836.2758600000016</v>
      </c>
      <c r="N4" s="23">
        <v>5249.7120859999923</v>
      </c>
      <c r="O4" s="23">
        <v>3751.3600000000006</v>
      </c>
      <c r="P4" s="23">
        <v>3130.9049999999988</v>
      </c>
      <c r="Q4" s="23">
        <v>1867.9539999999979</v>
      </c>
      <c r="R4" s="23">
        <v>2979.9210000000166</v>
      </c>
      <c r="S4" s="23">
        <v>-55.061000000016065</v>
      </c>
      <c r="T4" s="23">
        <v>-21.463999999999942</v>
      </c>
      <c r="U4" s="23">
        <v>-469.93999999998778</v>
      </c>
      <c r="V4" s="23">
        <v>2176.3779999999897</v>
      </c>
      <c r="W4" s="23">
        <v>1908.5840000000171</v>
      </c>
      <c r="X4" s="23">
        <v>3248.7049999999872</v>
      </c>
      <c r="Y4" s="23">
        <v>-1224.9220000000059</v>
      </c>
      <c r="Z4" s="23">
        <v>4414.9320000000153</v>
      </c>
      <c r="AA4" s="23">
        <v>2166.1169999999838</v>
      </c>
      <c r="AB4" s="23">
        <v>5096.7430000000022</v>
      </c>
      <c r="AC4" s="23">
        <v>6329.3909999999887</v>
      </c>
      <c r="AD4" s="23">
        <v>9890.9690000000119</v>
      </c>
      <c r="AE4" s="23">
        <v>4775.7250000000058</v>
      </c>
      <c r="AF4" s="23">
        <v>6193.1409999999887</v>
      </c>
      <c r="AG4" s="23">
        <v>6180.6210000000137</v>
      </c>
      <c r="AH4" s="23">
        <v>5650.9569999999949</v>
      </c>
    </row>
    <row r="5" spans="1:34" x14ac:dyDescent="0.25">
      <c r="A5" s="253" t="s">
        <v>148</v>
      </c>
      <c r="B5" s="253"/>
      <c r="C5" s="32">
        <v>5.1644179155216317E-2</v>
      </c>
      <c r="D5" s="32">
        <v>4.9510932478949547E-2</v>
      </c>
      <c r="E5" s="32">
        <v>6.1477710315609911E-2</v>
      </c>
      <c r="F5" s="32">
        <v>7.2033973753437494E-2</v>
      </c>
      <c r="G5" s="32">
        <v>0.11924523407029619</v>
      </c>
      <c r="H5" s="32">
        <v>0.13610769948292245</v>
      </c>
      <c r="I5" s="32">
        <v>1.4563202882326837E-2</v>
      </c>
      <c r="J5" s="32">
        <v>3.3341871988487169E-2</v>
      </c>
      <c r="K5" s="32">
        <v>-2.6717151657574809E-5</v>
      </c>
      <c r="L5" s="32">
        <v>4.2312877264463922E-2</v>
      </c>
      <c r="M5" s="43">
        <v>6.3771342357742331E-2</v>
      </c>
      <c r="N5" s="43">
        <v>0.11095944849205035</v>
      </c>
      <c r="O5" s="43">
        <v>7.1370598743952365E-2</v>
      </c>
      <c r="P5" s="43">
        <v>5.5598204040057476E-2</v>
      </c>
      <c r="Q5" s="43">
        <v>3.1423778679635486E-2</v>
      </c>
      <c r="R5" s="43">
        <v>4.8602637930807824E-2</v>
      </c>
      <c r="S5" s="32">
        <v>-8.5642283686415037E-4</v>
      </c>
      <c r="T5" s="32">
        <v>-3.3413879609374474E-4</v>
      </c>
      <c r="U5" s="32">
        <v>-7.318191929759868E-3</v>
      </c>
      <c r="V5" s="32">
        <v>3.4141739694840439E-2</v>
      </c>
      <c r="W5" s="32">
        <v>2.8952264057662686E-2</v>
      </c>
      <c r="X5" s="32">
        <v>4.7894572601047028E-2</v>
      </c>
      <c r="Y5" s="32">
        <v>-1.7233237330351273E-2</v>
      </c>
      <c r="Z5" s="32">
        <v>6.3202170466108737E-2</v>
      </c>
      <c r="AA5" s="32">
        <v>2.9165809198695353E-2</v>
      </c>
      <c r="AB5" s="32">
        <v>6.6680600915528854E-2</v>
      </c>
      <c r="AC5" s="32">
        <v>7.7630842264560032E-2</v>
      </c>
      <c r="AD5" s="32">
        <v>0.11257480440507482</v>
      </c>
      <c r="AE5" s="32">
        <v>4.8855386195013513E-2</v>
      </c>
      <c r="AF5" s="32">
        <v>6.0404388861707584E-2</v>
      </c>
      <c r="AG5" s="32">
        <v>5.6848383982147192E-2</v>
      </c>
      <c r="AH5" s="32">
        <v>4.9180770156878058E-2</v>
      </c>
    </row>
    <row r="6" spans="1:34" x14ac:dyDescent="0.25">
      <c r="A6" s="31" t="s">
        <v>9</v>
      </c>
      <c r="B6" s="31"/>
      <c r="C6" s="25">
        <v>2.6000000000000002E-2</v>
      </c>
      <c r="D6" s="25">
        <v>2.1000000000000001E-2</v>
      </c>
      <c r="E6" s="25">
        <v>1.3000000000000001E-2</v>
      </c>
      <c r="F6" s="25">
        <v>3.4000000000000002E-2</v>
      </c>
      <c r="G6" s="25">
        <v>4.2000000000000003E-2</v>
      </c>
      <c r="H6" s="25">
        <v>3.7999999999999999E-2</v>
      </c>
      <c r="I6" s="25">
        <v>2.2000000000000002E-2</v>
      </c>
      <c r="J6" s="25">
        <v>1.2E-2</v>
      </c>
      <c r="K6" s="25">
        <v>0.02</v>
      </c>
      <c r="L6" s="25">
        <v>2.6000000000000002E-2</v>
      </c>
      <c r="M6" s="25">
        <v>2.1000000000000001E-2</v>
      </c>
      <c r="N6" s="25">
        <v>2.3E-2</v>
      </c>
      <c r="O6" s="25">
        <v>2E-3</v>
      </c>
      <c r="P6" s="25">
        <v>9.0000000000000011E-3</v>
      </c>
      <c r="Q6" s="25">
        <v>2E-3</v>
      </c>
      <c r="R6" s="25">
        <v>1.3999999999999999E-2</v>
      </c>
      <c r="S6" s="25">
        <v>1.3000000000000001E-2</v>
      </c>
      <c r="T6" s="25">
        <v>3.0000000000000001E-3</v>
      </c>
      <c r="U6" s="25">
        <v>8.0000000000000002E-3</v>
      </c>
      <c r="V6" s="25">
        <v>5.0000000000000001E-3</v>
      </c>
      <c r="W6" s="25">
        <v>1.3000000000000001E-2</v>
      </c>
      <c r="X6" s="25">
        <v>2.4371108315249579E-2</v>
      </c>
      <c r="Y6" s="25">
        <v>3.0327195939505721E-2</v>
      </c>
      <c r="Z6" s="25">
        <v>1.9285865203674261E-2</v>
      </c>
      <c r="AA6" s="25">
        <v>2.5249077956893681E-2</v>
      </c>
      <c r="AB6" s="25">
        <v>5.3865156520517037E-2</v>
      </c>
      <c r="AC6" s="25">
        <v>6.5754119705142597E-2</v>
      </c>
      <c r="AD6" s="25">
        <v>3.3050071018480696E-2</v>
      </c>
      <c r="AE6" s="25">
        <v>2.3504808331396499E-2</v>
      </c>
      <c r="AF6" s="25">
        <v>2.9394079983533099E-2</v>
      </c>
      <c r="AG6" s="25">
        <v>2.7852844094772702E-2</v>
      </c>
      <c r="AH6" s="25">
        <v>2.4389276792386297E-2</v>
      </c>
    </row>
    <row r="7" spans="1:34" x14ac:dyDescent="0.25">
      <c r="A7" s="28" t="s">
        <v>149</v>
      </c>
      <c r="B7" s="28"/>
      <c r="C7" s="29">
        <v>2.4994326662004074E-2</v>
      </c>
      <c r="D7" s="29">
        <v>2.7924517609157373E-2</v>
      </c>
      <c r="E7" s="29">
        <v>4.7855587675824207E-2</v>
      </c>
      <c r="F7" s="29">
        <v>3.6783340187076741E-2</v>
      </c>
      <c r="G7" s="29">
        <v>7.4131702562664437E-2</v>
      </c>
      <c r="H7" s="29">
        <v>9.4516088133836718E-2</v>
      </c>
      <c r="I7" s="29">
        <v>-7.2767095084864675E-3</v>
      </c>
      <c r="J7" s="29">
        <v>2.1088806312734354E-2</v>
      </c>
      <c r="K7" s="29">
        <v>-1.9634036423193724E-2</v>
      </c>
      <c r="L7" s="29">
        <v>1.5899490511173342E-2</v>
      </c>
      <c r="M7" s="29">
        <v>4.1891618371932005E-2</v>
      </c>
      <c r="N7" s="29">
        <v>8.5981865583627082E-2</v>
      </c>
      <c r="O7" s="29">
        <v>6.9232134475002427E-2</v>
      </c>
      <c r="P7" s="29">
        <v>4.6182560991137489E-2</v>
      </c>
      <c r="Q7" s="29">
        <v>2.9365048582470576E-2</v>
      </c>
      <c r="R7" s="29">
        <v>3.4124889478114095E-2</v>
      </c>
      <c r="S7" s="29">
        <v>-1.3678601023557779E-2</v>
      </c>
      <c r="T7" s="29">
        <v>-3.3241662972021135E-3</v>
      </c>
      <c r="U7" s="29">
        <v>-1.5196618977936449E-2</v>
      </c>
      <c r="V7" s="29">
        <v>2.8996755915264183E-2</v>
      </c>
      <c r="W7" s="29">
        <v>1.5747545960180576E-2</v>
      </c>
      <c r="X7" s="29">
        <v>2.2963810766281512E-2</v>
      </c>
      <c r="Y7" s="29">
        <v>-4.616051430777679E-2</v>
      </c>
      <c r="Z7" s="29">
        <v>4.3085366688234261E-2</v>
      </c>
      <c r="AA7" s="29">
        <v>3.820272874184738E-3</v>
      </c>
      <c r="AB7" s="29">
        <v>1.2160421393305754E-2</v>
      </c>
      <c r="AC7" s="29">
        <v>1.1143961200640984E-2</v>
      </c>
      <c r="AD7" s="29">
        <v>7.6980521678093439E-2</v>
      </c>
      <c r="AE7" s="29">
        <v>2.476840133750402E-2</v>
      </c>
      <c r="AF7" s="29">
        <v>3.0124817580717611E-2</v>
      </c>
      <c r="AG7" s="29">
        <v>2.8209816272786403E-2</v>
      </c>
      <c r="AH7" s="29">
        <v>2.4201242560953018E-2</v>
      </c>
    </row>
    <row r="8" spans="1:34" x14ac:dyDescent="0.25">
      <c r="A8" s="252"/>
      <c r="B8" s="25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</row>
    <row r="9" spans="1:34" x14ac:dyDescent="0.25">
      <c r="A9" s="1"/>
      <c r="B9" s="1">
        <v>1996</v>
      </c>
      <c r="C9" s="2">
        <v>1997</v>
      </c>
      <c r="D9" s="2">
        <v>1998</v>
      </c>
      <c r="E9" s="2">
        <v>1999</v>
      </c>
      <c r="F9" s="2">
        <v>2000</v>
      </c>
      <c r="G9" s="2">
        <v>2001</v>
      </c>
      <c r="H9" s="2">
        <v>2002</v>
      </c>
      <c r="I9" s="2">
        <v>2003</v>
      </c>
      <c r="J9" s="2">
        <v>2004</v>
      </c>
      <c r="K9" s="2">
        <v>2005</v>
      </c>
      <c r="L9" s="2">
        <v>2006</v>
      </c>
      <c r="M9" s="2">
        <v>2007</v>
      </c>
      <c r="N9" s="2">
        <v>2008</v>
      </c>
      <c r="O9" s="2">
        <v>2009</v>
      </c>
      <c r="P9" s="2" t="s">
        <v>173</v>
      </c>
      <c r="Q9" s="2">
        <v>2011</v>
      </c>
      <c r="R9" s="2">
        <v>2012</v>
      </c>
      <c r="S9" s="2">
        <v>2013</v>
      </c>
      <c r="T9" s="2">
        <v>2014</v>
      </c>
      <c r="U9" s="2" t="s">
        <v>174</v>
      </c>
      <c r="V9" s="26">
        <v>2016</v>
      </c>
      <c r="W9" s="26">
        <v>2017</v>
      </c>
      <c r="X9" s="26">
        <v>2018</v>
      </c>
      <c r="Y9" s="26">
        <v>2019</v>
      </c>
      <c r="Z9" s="26">
        <v>2020</v>
      </c>
      <c r="AA9" s="26">
        <v>2021</v>
      </c>
      <c r="AB9" s="26">
        <v>2022</v>
      </c>
      <c r="AC9" s="26">
        <v>2023</v>
      </c>
      <c r="AD9" s="26">
        <v>2024</v>
      </c>
      <c r="AE9" s="26">
        <v>2025</v>
      </c>
      <c r="AF9" s="26">
        <v>2026</v>
      </c>
      <c r="AG9" s="26">
        <v>2027</v>
      </c>
      <c r="AH9" s="26">
        <v>2028</v>
      </c>
    </row>
    <row r="10" spans="1:34" x14ac:dyDescent="0.25">
      <c r="A10" s="22" t="s">
        <v>150</v>
      </c>
      <c r="B10" s="22"/>
      <c r="C10" s="23">
        <v>1574.0781609999976</v>
      </c>
      <c r="D10" s="23">
        <v>1423.4764929999983</v>
      </c>
      <c r="E10" s="23">
        <v>1820.3857979999993</v>
      </c>
      <c r="F10" s="23">
        <v>2090.7867030000052</v>
      </c>
      <c r="G10" s="23">
        <v>3801.989161999998</v>
      </c>
      <c r="H10" s="23">
        <v>4656.3433609999993</v>
      </c>
      <c r="I10" s="23">
        <v>567.04810600000201</v>
      </c>
      <c r="J10" s="23">
        <v>1207.8364719999954</v>
      </c>
      <c r="K10" s="23">
        <v>1629.3599430000031</v>
      </c>
      <c r="L10" s="23">
        <v>1818.0994680000003</v>
      </c>
      <c r="M10" s="23">
        <v>2653.675860000003</v>
      </c>
      <c r="N10" s="23">
        <v>4552.9120859999966</v>
      </c>
      <c r="O10" s="23">
        <v>3805.1599999999962</v>
      </c>
      <c r="P10" s="23">
        <v>3141.6050000000032</v>
      </c>
      <c r="Q10" s="23">
        <v>2005.1969999999928</v>
      </c>
      <c r="R10" s="23">
        <v>3460.1350000000166</v>
      </c>
      <c r="S10" s="23">
        <v>876.04599999998754</v>
      </c>
      <c r="T10" s="23">
        <v>493.64299999999639</v>
      </c>
      <c r="U10" s="23">
        <v>-456.16699999998673</v>
      </c>
      <c r="V10" s="23">
        <v>2153.2779999999912</v>
      </c>
      <c r="W10" s="23">
        <v>1802.1810000000114</v>
      </c>
      <c r="X10" s="23">
        <v>3243.0709999999963</v>
      </c>
      <c r="Y10" s="23">
        <v>-1229.7040000000125</v>
      </c>
      <c r="Z10" s="23">
        <v>4542.4470000000147</v>
      </c>
      <c r="AA10" s="23">
        <v>2135.7009999999864</v>
      </c>
      <c r="AB10" s="23">
        <v>5311.2620000000024</v>
      </c>
      <c r="AC10" s="23">
        <v>6590.3269999999902</v>
      </c>
      <c r="AD10" s="23">
        <v>10043.193000000014</v>
      </c>
      <c r="AE10" s="23">
        <v>4904.5339999999997</v>
      </c>
      <c r="AF10" s="23">
        <v>6525.1889999999985</v>
      </c>
      <c r="AG10" s="23">
        <v>6437.6310000000085</v>
      </c>
      <c r="AH10" s="23">
        <v>5937.5139999999956</v>
      </c>
    </row>
    <row r="11" spans="1:34" x14ac:dyDescent="0.25">
      <c r="A11" s="253" t="s">
        <v>151</v>
      </c>
      <c r="B11" s="253"/>
      <c r="C11" s="32">
        <v>5.6757267743948403E-2</v>
      </c>
      <c r="D11" s="32">
        <v>4.8570239336105922E-2</v>
      </c>
      <c r="E11" s="32">
        <v>5.923601782246591E-2</v>
      </c>
      <c r="F11" s="32">
        <v>6.4230219470140043E-2</v>
      </c>
      <c r="G11" s="32">
        <v>0.10975011001788534</v>
      </c>
      <c r="H11" s="32">
        <v>0.12111945023866021</v>
      </c>
      <c r="I11" s="32">
        <v>1.3156395181261563E-2</v>
      </c>
      <c r="J11" s="32">
        <v>2.7659775776863425E-2</v>
      </c>
      <c r="K11" s="32">
        <v>3.6308490433782009E-2</v>
      </c>
      <c r="L11" s="32">
        <v>3.9094867109459731E-2</v>
      </c>
      <c r="M11" s="32">
        <v>5.4915478956122657E-2</v>
      </c>
      <c r="N11" s="32">
        <v>8.9313786432332079E-2</v>
      </c>
      <c r="O11" s="32">
        <v>6.8525018233551463E-2</v>
      </c>
      <c r="P11" s="32">
        <v>5.2947215000473641E-2</v>
      </c>
      <c r="Q11" s="32">
        <v>3.2095340526518239E-2</v>
      </c>
      <c r="R11" s="32">
        <v>5.3660926608643224E-2</v>
      </c>
      <c r="S11" s="32">
        <v>1.2894103740304889E-2</v>
      </c>
      <c r="T11" s="32">
        <v>7.1732041156945233E-3</v>
      </c>
      <c r="U11" s="32">
        <v>-6.5814245604963496E-3</v>
      </c>
      <c r="V11" s="32">
        <v>3.1272591366808773E-2</v>
      </c>
      <c r="W11" s="32">
        <v>2.5379829374264164E-2</v>
      </c>
      <c r="X11" s="32">
        <v>4.4541206636211514E-2</v>
      </c>
      <c r="Y11" s="32">
        <v>-1.6168902033878906E-2</v>
      </c>
      <c r="Z11" s="32">
        <v>6.0708467055566435E-2</v>
      </c>
      <c r="AA11" s="32">
        <v>2.6909387540257419E-2</v>
      </c>
      <c r="AB11" s="32">
        <v>6.5167185338418282E-2</v>
      </c>
      <c r="AC11" s="32">
        <v>7.5913746220267503E-2</v>
      </c>
      <c r="AD11" s="32">
        <v>0.10752459415893278</v>
      </c>
      <c r="AE11" s="32">
        <v>4.7411137359151735E-2</v>
      </c>
      <c r="AF11" s="32">
        <v>6.0222465588795418E-2</v>
      </c>
      <c r="AG11" s="32">
        <v>5.6039533830902689E-2</v>
      </c>
      <c r="AH11" s="32">
        <v>4.8943261222885857E-2</v>
      </c>
    </row>
    <row r="12" spans="1:34" x14ac:dyDescent="0.25">
      <c r="A12" s="31" t="s">
        <v>9</v>
      </c>
      <c r="B12" s="31"/>
      <c r="C12" s="25">
        <v>2.6000000000000002E-2</v>
      </c>
      <c r="D12" s="25">
        <v>2.1000000000000001E-2</v>
      </c>
      <c r="E12" s="25">
        <v>1.3000000000000001E-2</v>
      </c>
      <c r="F12" s="25">
        <v>3.4000000000000002E-2</v>
      </c>
      <c r="G12" s="25">
        <v>4.2000000000000003E-2</v>
      </c>
      <c r="H12" s="25">
        <v>3.7999999999999999E-2</v>
      </c>
      <c r="I12" s="25">
        <v>2.2000000000000002E-2</v>
      </c>
      <c r="J12" s="25">
        <v>1.2E-2</v>
      </c>
      <c r="K12" s="25">
        <v>0.02</v>
      </c>
      <c r="L12" s="25">
        <v>2.6000000000000002E-2</v>
      </c>
      <c r="M12" s="25">
        <v>2.1000000000000001E-2</v>
      </c>
      <c r="N12" s="25">
        <v>2.3E-2</v>
      </c>
      <c r="O12" s="25">
        <v>2E-3</v>
      </c>
      <c r="P12" s="25">
        <v>9.0000000000000011E-3</v>
      </c>
      <c r="Q12" s="25">
        <v>2E-3</v>
      </c>
      <c r="R12" s="25">
        <v>1.3999999999999999E-2</v>
      </c>
      <c r="S12" s="25">
        <v>1.3000000000000001E-2</v>
      </c>
      <c r="T12" s="25">
        <v>3.0000000000000001E-3</v>
      </c>
      <c r="U12" s="25">
        <v>8.0000000000000002E-3</v>
      </c>
      <c r="V12" s="25">
        <v>5.0000000000000001E-3</v>
      </c>
      <c r="W12" s="25">
        <v>1.3000000000000001E-2</v>
      </c>
      <c r="X12" s="25">
        <v>2.4371108315249579E-2</v>
      </c>
      <c r="Y12" s="25">
        <v>3.0327195939505721E-2</v>
      </c>
      <c r="Z12" s="25">
        <v>1.9285865203674261E-2</v>
      </c>
      <c r="AA12" s="25">
        <v>2.5249077956893681E-2</v>
      </c>
      <c r="AB12" s="25">
        <v>5.3865156520517037E-2</v>
      </c>
      <c r="AC12" s="25">
        <v>6.5754119705142597E-2</v>
      </c>
      <c r="AD12" s="25">
        <v>3.3050071018480696E-2</v>
      </c>
      <c r="AE12" s="25">
        <v>2.3504808331396499E-2</v>
      </c>
      <c r="AF12" s="25">
        <v>2.9394079983533099E-2</v>
      </c>
      <c r="AG12" s="25">
        <v>2.7852844094772702E-2</v>
      </c>
      <c r="AH12" s="25">
        <v>2.4389276792386297E-2</v>
      </c>
    </row>
    <row r="13" spans="1:34" x14ac:dyDescent="0.25">
      <c r="A13" s="28" t="s">
        <v>112</v>
      </c>
      <c r="B13" s="28"/>
      <c r="C13" s="29">
        <v>2.9977843805018001E-2</v>
      </c>
      <c r="D13" s="29">
        <v>2.7003172709212375E-2</v>
      </c>
      <c r="E13" s="29">
        <v>4.5642663200855083E-2</v>
      </c>
      <c r="F13" s="29">
        <v>2.9236189042688654E-2</v>
      </c>
      <c r="G13" s="29">
        <v>6.5019299441348544E-2</v>
      </c>
      <c r="H13" s="29">
        <v>8.0076541655741851E-2</v>
      </c>
      <c r="I13" s="29">
        <v>-8.653233677826222E-3</v>
      </c>
      <c r="J13" s="29">
        <v>1.5474086736031234E-2</v>
      </c>
      <c r="K13" s="29">
        <v>1.598871611155106E-2</v>
      </c>
      <c r="L13" s="29">
        <v>1.2763028371793217E-2</v>
      </c>
      <c r="M13" s="29">
        <v>3.3217902993264214E-2</v>
      </c>
      <c r="N13" s="29">
        <v>6.4822860637665958E-2</v>
      </c>
      <c r="O13" s="29">
        <v>6.6392233766019437E-2</v>
      </c>
      <c r="P13" s="29">
        <v>4.3555218038130672E-2</v>
      </c>
      <c r="Q13" s="29">
        <v>3.0035269986545154E-2</v>
      </c>
      <c r="R13" s="29">
        <v>3.9113339850732842E-2</v>
      </c>
      <c r="S13" s="29">
        <v>-1.0453727511838817E-4</v>
      </c>
      <c r="T13" s="29">
        <v>4.1607219498449588E-3</v>
      </c>
      <c r="U13" s="29">
        <v>-1.4465698968746388E-2</v>
      </c>
      <c r="V13" s="29">
        <v>2.6141881957023827E-2</v>
      </c>
      <c r="W13" s="29">
        <v>1.222095693412073E-2</v>
      </c>
      <c r="X13" s="29">
        <v>1.9690225697730712E-2</v>
      </c>
      <c r="Y13" s="29">
        <v>-4.512750721967218E-2</v>
      </c>
      <c r="Z13" s="29">
        <v>4.0638846535574258E-2</v>
      </c>
      <c r="AA13" s="29">
        <v>1.6194207037694142E-3</v>
      </c>
      <c r="AB13" s="29">
        <v>1.0724359514092452E-2</v>
      </c>
      <c r="AC13" s="29">
        <v>9.5328052946543895E-3</v>
      </c>
      <c r="AD13" s="29">
        <v>7.2091881342235542E-2</v>
      </c>
      <c r="AE13" s="29">
        <v>2.3357319704955026E-2</v>
      </c>
      <c r="AF13" s="29">
        <v>2.9948089079505413E-2</v>
      </c>
      <c r="AG13" s="29">
        <v>2.742288441197438E-2</v>
      </c>
      <c r="AH13" s="29">
        <v>2.3969388382689916E-2</v>
      </c>
    </row>
    <row r="16" spans="1:34" x14ac:dyDescent="0.25"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</row>
    <row r="17" spans="3:34" x14ac:dyDescent="0.25"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254"/>
      <c r="O17" s="254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  <c r="AA17" s="255"/>
      <c r="AB17" s="255"/>
      <c r="AC17" s="255"/>
      <c r="AD17" s="255"/>
      <c r="AE17" s="255"/>
      <c r="AF17" s="255"/>
      <c r="AG17" s="255"/>
      <c r="AH17" s="255"/>
    </row>
    <row r="18" spans="3:34" x14ac:dyDescent="0.25"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254"/>
      <c r="O18" s="254"/>
      <c r="P18" s="255"/>
      <c r="Q18" s="255"/>
      <c r="R18" s="255"/>
      <c r="S18" s="255"/>
      <c r="T18" s="255"/>
      <c r="U18" s="255"/>
      <c r="V18" s="255"/>
      <c r="W18" s="255"/>
      <c r="X18" s="255"/>
      <c r="Y18" s="255"/>
      <c r="Z18" s="255"/>
      <c r="AA18" s="255"/>
      <c r="AB18" s="255"/>
      <c r="AC18" s="255"/>
      <c r="AD18" s="255"/>
      <c r="AE18" s="255"/>
      <c r="AF18" s="255"/>
      <c r="AG18" s="255"/>
      <c r="AH18" s="255"/>
    </row>
    <row r="19" spans="3:34" x14ac:dyDescent="0.25"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254"/>
      <c r="O19" s="254"/>
      <c r="P19" s="255"/>
      <c r="Q19" s="255"/>
      <c r="R19" s="255"/>
      <c r="S19" s="255"/>
      <c r="T19" s="255"/>
      <c r="U19" s="255"/>
      <c r="V19" s="255"/>
      <c r="W19" s="255"/>
      <c r="X19" s="255"/>
      <c r="Y19" s="255"/>
      <c r="Z19" s="255"/>
      <c r="AA19" s="255"/>
      <c r="AB19" s="255"/>
      <c r="AC19" s="255"/>
      <c r="AD19" s="255"/>
      <c r="AE19" s="255"/>
      <c r="AF19" s="255"/>
      <c r="AG19" s="255"/>
      <c r="AH19" s="255"/>
    </row>
    <row r="20" spans="3:34" x14ac:dyDescent="0.25"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254"/>
      <c r="O20" s="254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55"/>
      <c r="AC20" s="255"/>
      <c r="AD20" s="255"/>
      <c r="AE20" s="255"/>
      <c r="AF20" s="255"/>
      <c r="AG20" s="255"/>
      <c r="AH20" s="255"/>
    </row>
    <row r="21" spans="3:34" x14ac:dyDescent="0.25"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256"/>
      <c r="Q21" s="256"/>
      <c r="R21" s="256"/>
      <c r="S21" s="256"/>
      <c r="T21" s="256"/>
      <c r="U21" s="256"/>
      <c r="V21" s="256"/>
      <c r="W21" s="256"/>
      <c r="X21" s="256"/>
      <c r="Y21" s="256"/>
      <c r="Z21" s="256"/>
      <c r="AA21" s="256"/>
      <c r="AB21" s="138"/>
      <c r="AC21" s="138"/>
      <c r="AD21" s="138"/>
      <c r="AE21" s="138"/>
      <c r="AF21" s="138"/>
      <c r="AG21" s="138"/>
      <c r="AH21" s="138"/>
    </row>
    <row r="22" spans="3:34" x14ac:dyDescent="0.25"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</row>
    <row r="23" spans="3:34" x14ac:dyDescent="0.25"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255"/>
      <c r="O23" s="255"/>
      <c r="P23" s="255"/>
      <c r="Q23" s="255"/>
      <c r="R23" s="255"/>
      <c r="S23" s="255"/>
      <c r="T23" s="255"/>
      <c r="U23" s="255"/>
      <c r="V23" s="255"/>
      <c r="W23" s="255"/>
      <c r="X23" s="255"/>
      <c r="Y23" s="255"/>
      <c r="Z23" s="255"/>
      <c r="AA23" s="255"/>
      <c r="AB23" s="255"/>
      <c r="AC23" s="255"/>
      <c r="AD23" s="255"/>
      <c r="AE23" s="255"/>
      <c r="AF23" s="255"/>
      <c r="AG23" s="255"/>
      <c r="AH23" s="255"/>
    </row>
    <row r="24" spans="3:34" x14ac:dyDescent="0.25"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5"/>
      <c r="Y24" s="255"/>
      <c r="Z24" s="255"/>
      <c r="AA24" s="255"/>
      <c r="AB24" s="255"/>
      <c r="AC24" s="255"/>
      <c r="AD24" s="255"/>
      <c r="AE24" s="255"/>
      <c r="AF24" s="255"/>
      <c r="AG24" s="255"/>
      <c r="AH24" s="255"/>
    </row>
    <row r="25" spans="3:34" x14ac:dyDescent="0.25"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255"/>
      <c r="O25" s="255"/>
      <c r="P25" s="255"/>
      <c r="Q25" s="255"/>
      <c r="R25" s="255"/>
      <c r="S25" s="255"/>
      <c r="T25" s="255"/>
      <c r="U25" s="255"/>
      <c r="V25" s="255"/>
      <c r="W25" s="255"/>
      <c r="X25" s="255"/>
      <c r="Y25" s="255"/>
      <c r="Z25" s="255"/>
      <c r="AA25" s="255"/>
      <c r="AB25" s="255"/>
      <c r="AC25" s="255"/>
      <c r="AD25" s="255"/>
      <c r="AE25" s="255"/>
      <c r="AF25" s="255"/>
      <c r="AG25" s="255"/>
      <c r="AH25" s="255"/>
    </row>
    <row r="26" spans="3:34" x14ac:dyDescent="0.25"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255"/>
      <c r="O26" s="255"/>
      <c r="P26" s="255"/>
      <c r="Q26" s="255"/>
      <c r="R26" s="255"/>
      <c r="S26" s="255"/>
      <c r="T26" s="255"/>
      <c r="U26" s="255"/>
      <c r="V26" s="255"/>
      <c r="W26" s="255"/>
      <c r="X26" s="255"/>
      <c r="Y26" s="255"/>
      <c r="Z26" s="255"/>
      <c r="AA26" s="255"/>
      <c r="AB26" s="255"/>
      <c r="AC26" s="255"/>
      <c r="AD26" s="255"/>
      <c r="AE26" s="255"/>
      <c r="AF26" s="255"/>
      <c r="AG26" s="255"/>
      <c r="AH26" s="255"/>
    </row>
    <row r="27" spans="3:34" x14ac:dyDescent="0.25"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255"/>
      <c r="O27" s="255"/>
      <c r="P27" s="255"/>
      <c r="Q27" s="255"/>
      <c r="R27" s="255"/>
      <c r="S27" s="255"/>
      <c r="T27" s="255"/>
      <c r="U27" s="255"/>
      <c r="V27" s="255"/>
      <c r="W27" s="255"/>
      <c r="X27" s="255"/>
      <c r="Y27" s="255"/>
      <c r="Z27" s="255"/>
      <c r="AA27" s="255"/>
      <c r="AB27" s="255"/>
      <c r="AC27" s="255"/>
      <c r="AD27" s="255"/>
      <c r="AE27" s="255"/>
      <c r="AF27" s="255"/>
      <c r="AG27" s="255"/>
      <c r="AH27" s="255"/>
    </row>
  </sheetData>
  <mergeCells count="1">
    <mergeCell ref="A2:A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0BCE0-A90A-4635-8DB4-F070DC114AC2}">
  <dimension ref="A1:AH12"/>
  <sheetViews>
    <sheetView topLeftCell="A9" workbookViewId="0">
      <selection activeCell="A14" sqref="A14:XFD41"/>
    </sheetView>
  </sheetViews>
  <sheetFormatPr defaultRowHeight="15" x14ac:dyDescent="0.25"/>
  <cols>
    <col min="1" max="1" width="40.140625" customWidth="1"/>
  </cols>
  <sheetData>
    <row r="1" spans="1:34" s="137" customFormat="1" x14ac:dyDescent="0.25">
      <c r="A1" s="290" t="s">
        <v>176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1"/>
      <c r="AH1" s="292"/>
    </row>
    <row r="2" spans="1:34" s="137" customFormat="1" x14ac:dyDescent="0.25">
      <c r="A2" s="1"/>
      <c r="B2" s="1">
        <v>1996</v>
      </c>
      <c r="C2" s="2">
        <v>1997</v>
      </c>
      <c r="D2" s="2">
        <v>1998</v>
      </c>
      <c r="E2" s="2">
        <v>1999</v>
      </c>
      <c r="F2" s="2">
        <v>2000</v>
      </c>
      <c r="G2" s="2">
        <v>2001</v>
      </c>
      <c r="H2" s="2">
        <v>2002</v>
      </c>
      <c r="I2" s="2">
        <v>2003</v>
      </c>
      <c r="J2" s="2">
        <v>2004</v>
      </c>
      <c r="K2" s="2">
        <v>2005</v>
      </c>
      <c r="L2" s="2">
        <v>2006</v>
      </c>
      <c r="M2" s="2">
        <v>2007</v>
      </c>
      <c r="N2" s="2">
        <v>2008</v>
      </c>
      <c r="O2" s="2">
        <v>2009</v>
      </c>
      <c r="P2" s="2" t="s">
        <v>173</v>
      </c>
      <c r="Q2" s="2">
        <v>2011</v>
      </c>
      <c r="R2" s="2">
        <v>2012</v>
      </c>
      <c r="S2" s="2">
        <v>2013</v>
      </c>
      <c r="T2" s="2">
        <v>2014</v>
      </c>
      <c r="U2" s="2" t="s">
        <v>174</v>
      </c>
      <c r="V2" s="2">
        <v>2016</v>
      </c>
      <c r="W2" s="2">
        <v>2017</v>
      </c>
      <c r="X2" s="2">
        <v>2018</v>
      </c>
      <c r="Y2" s="2">
        <v>2019</v>
      </c>
      <c r="Z2" s="2">
        <v>2020</v>
      </c>
      <c r="AA2" s="2">
        <v>2021</v>
      </c>
      <c r="AB2" s="2">
        <v>2022</v>
      </c>
      <c r="AC2" s="2">
        <v>2023</v>
      </c>
      <c r="AD2" s="2">
        <v>2024</v>
      </c>
      <c r="AE2" s="2">
        <v>2025</v>
      </c>
      <c r="AF2" s="2">
        <v>2026</v>
      </c>
      <c r="AG2" s="2">
        <v>2027</v>
      </c>
      <c r="AH2" s="2">
        <v>2028</v>
      </c>
    </row>
    <row r="3" spans="1:34" s="137" customFormat="1" x14ac:dyDescent="0.25">
      <c r="A3" s="22" t="s">
        <v>8</v>
      </c>
      <c r="B3" s="23"/>
      <c r="C3" s="23">
        <v>550.00000000000182</v>
      </c>
      <c r="D3" s="23">
        <v>622.99999999999636</v>
      </c>
      <c r="E3" s="23">
        <v>929.80000000000291</v>
      </c>
      <c r="F3" s="23">
        <v>1113.7421809999996</v>
      </c>
      <c r="G3" s="23">
        <v>1758.0880599999982</v>
      </c>
      <c r="H3" s="23">
        <v>2329.3740130000042</v>
      </c>
      <c r="I3" s="23">
        <v>1473.6488549999958</v>
      </c>
      <c r="J3" s="23">
        <v>286.3700039999967</v>
      </c>
      <c r="K3" s="23">
        <v>-994.41052699998909</v>
      </c>
      <c r="L3" s="23">
        <v>987.2254939999948</v>
      </c>
      <c r="M3" s="23">
        <v>790.16890100000091</v>
      </c>
      <c r="N3" s="23">
        <v>6124.5930189999999</v>
      </c>
      <c r="O3" s="23">
        <v>2237.66</v>
      </c>
      <c r="P3" s="23">
        <v>1600.6739999999991</v>
      </c>
      <c r="Q3" s="23">
        <v>490.76299999999901</v>
      </c>
      <c r="R3" s="23">
        <v>255.5280000000057</v>
      </c>
      <c r="S3" s="23">
        <v>1805.1299999999974</v>
      </c>
      <c r="T3" s="23">
        <v>-449.60800000000745</v>
      </c>
      <c r="U3" s="23">
        <v>2529.4900000000052</v>
      </c>
      <c r="V3" s="23">
        <v>1960.2760000000053</v>
      </c>
      <c r="W3" s="23">
        <v>1420.4689999999973</v>
      </c>
      <c r="X3" s="23">
        <v>1615.0539999999964</v>
      </c>
      <c r="Y3" s="23">
        <v>2007.9720000000016</v>
      </c>
      <c r="Z3" s="23">
        <v>1935.4360000000015</v>
      </c>
      <c r="AA3" s="23">
        <v>256.47999999999593</v>
      </c>
      <c r="AB3" s="23">
        <v>3309.7960000000021</v>
      </c>
      <c r="AC3" s="23">
        <v>3439.0999999999985</v>
      </c>
      <c r="AD3" s="23">
        <v>6217.5220000000045</v>
      </c>
      <c r="AE3" s="23">
        <v>3051.2059999999983</v>
      </c>
      <c r="AF3" s="23">
        <v>3062.4170000000013</v>
      </c>
      <c r="AG3" s="23">
        <v>3368.8099999999977</v>
      </c>
      <c r="AH3" s="23">
        <v>2868.9440000000031</v>
      </c>
    </row>
    <row r="4" spans="1:34" s="137" customFormat="1" x14ac:dyDescent="0.25">
      <c r="A4" s="253" t="s">
        <v>152</v>
      </c>
      <c r="B4" s="253"/>
      <c r="C4" s="32">
        <v>3.8778546298059088E-2</v>
      </c>
      <c r="D4" s="32">
        <v>4.2285737556929388E-2</v>
      </c>
      <c r="E4" s="32">
        <v>6.054922799408724E-2</v>
      </c>
      <c r="F4" s="32">
        <v>6.8386897930111296E-2</v>
      </c>
      <c r="G4" s="32">
        <v>0.1010416215294237</v>
      </c>
      <c r="H4" s="32">
        <v>0.12158924797964037</v>
      </c>
      <c r="I4" s="32">
        <v>6.8582943405492341E-2</v>
      </c>
      <c r="J4" s="32">
        <v>1.2472152051830885E-2</v>
      </c>
      <c r="K4" s="32">
        <v>-4.2775638179672476E-2</v>
      </c>
      <c r="L4" s="32">
        <v>4.4364276498187215E-2</v>
      </c>
      <c r="M4" s="32">
        <v>3.4000473593344481E-2</v>
      </c>
      <c r="N4" s="32">
        <v>0.25487165012800655</v>
      </c>
      <c r="O4" s="32">
        <v>7.4206011003259853E-2</v>
      </c>
      <c r="P4" s="32">
        <v>4.9415170737791225E-2</v>
      </c>
      <c r="Q4" s="32">
        <v>1.4437163802442554E-2</v>
      </c>
      <c r="R4" s="32">
        <v>7.4100888599943245E-3</v>
      </c>
      <c r="S4" s="32">
        <v>5.1962149523630562E-2</v>
      </c>
      <c r="T4" s="32">
        <v>-1.2303042965068366E-2</v>
      </c>
      <c r="U4" s="32">
        <v>7.0078978309563292E-2</v>
      </c>
      <c r="V4" s="32">
        <v>5.0752353367256642E-2</v>
      </c>
      <c r="W4" s="32">
        <v>3.5000185907895616E-2</v>
      </c>
      <c r="X4" s="32">
        <v>3.8449014335931932E-2</v>
      </c>
      <c r="Y4" s="32">
        <v>4.6033143959019328E-2</v>
      </c>
      <c r="Z4" s="32">
        <v>4.2417625556597734E-2</v>
      </c>
      <c r="AA4" s="32">
        <v>5.3923652114736429E-3</v>
      </c>
      <c r="AB4" s="32">
        <v>6.9213599725504157E-2</v>
      </c>
      <c r="AC4" s="32">
        <v>6.7262118270707758E-2</v>
      </c>
      <c r="AD4" s="32">
        <v>0.11393888682422164</v>
      </c>
      <c r="AE4" s="32">
        <v>5.0195502477345166E-2</v>
      </c>
      <c r="AF4" s="32">
        <v>4.7971958490701308E-2</v>
      </c>
      <c r="AG4" s="32">
        <v>5.0355855409109057E-2</v>
      </c>
      <c r="AH4" s="32">
        <v>4.0828090673146585E-2</v>
      </c>
    </row>
    <row r="5" spans="1:34" s="137" customFormat="1" x14ac:dyDescent="0.25">
      <c r="A5" s="31" t="s">
        <v>9</v>
      </c>
      <c r="B5" s="31"/>
      <c r="C5" s="24">
        <v>2.6000000000000002E-2</v>
      </c>
      <c r="D5" s="24">
        <v>2.1000000000000001E-2</v>
      </c>
      <c r="E5" s="24">
        <v>1.3000000000000001E-2</v>
      </c>
      <c r="F5" s="24">
        <v>3.4000000000000002E-2</v>
      </c>
      <c r="G5" s="24">
        <v>4.2000000000000003E-2</v>
      </c>
      <c r="H5" s="24">
        <v>3.7999999999999999E-2</v>
      </c>
      <c r="I5" s="24">
        <v>2.2000000000000002E-2</v>
      </c>
      <c r="J5" s="24">
        <v>1.2E-2</v>
      </c>
      <c r="K5" s="24">
        <v>0.02</v>
      </c>
      <c r="L5" s="24">
        <v>2.6000000000000002E-2</v>
      </c>
      <c r="M5" s="24">
        <v>2.1000000000000001E-2</v>
      </c>
      <c r="N5" s="24">
        <v>2.3E-2</v>
      </c>
      <c r="O5" s="24">
        <v>2E-3</v>
      </c>
      <c r="P5" s="24">
        <v>9.0000000000000011E-3</v>
      </c>
      <c r="Q5" s="24">
        <v>2E-3</v>
      </c>
      <c r="R5" s="24">
        <v>1.3999999999999999E-2</v>
      </c>
      <c r="S5" s="24">
        <v>1.3000000000000001E-2</v>
      </c>
      <c r="T5" s="24">
        <v>3.0000000000000001E-3</v>
      </c>
      <c r="U5" s="24">
        <v>8.0000000000000002E-3</v>
      </c>
      <c r="V5" s="24">
        <v>5.0000000000000001E-3</v>
      </c>
      <c r="W5" s="24">
        <v>1.3000000000000001E-2</v>
      </c>
      <c r="X5" s="24">
        <v>2.4371108315249579E-2</v>
      </c>
      <c r="Y5" s="24">
        <v>3.0327195939505721E-2</v>
      </c>
      <c r="Z5" s="24">
        <v>1.9285865203674261E-2</v>
      </c>
      <c r="AA5" s="24">
        <v>2.5249077956893681E-2</v>
      </c>
      <c r="AB5" s="24">
        <v>5.3865156520517037E-2</v>
      </c>
      <c r="AC5" s="24">
        <v>6.5754119705142597E-2</v>
      </c>
      <c r="AD5" s="24">
        <v>3.3050071018480696E-2</v>
      </c>
      <c r="AE5" s="24">
        <v>2.3504808331396499E-2</v>
      </c>
      <c r="AF5" s="24">
        <v>2.9394079983533099E-2</v>
      </c>
      <c r="AG5" s="24">
        <v>2.7852844094772702E-2</v>
      </c>
      <c r="AH5" s="24">
        <v>2.4389276792386297E-2</v>
      </c>
    </row>
    <row r="6" spans="1:34" s="137" customFormat="1" x14ac:dyDescent="0.25">
      <c r="A6" s="28" t="s">
        <v>153</v>
      </c>
      <c r="B6" s="28"/>
      <c r="C6" s="29">
        <v>1.2454723487386854E-2</v>
      </c>
      <c r="D6" s="29">
        <v>2.0847931005807618E-2</v>
      </c>
      <c r="E6" s="29">
        <v>4.6939020724666491E-2</v>
      </c>
      <c r="F6" s="29">
        <v>3.3256187553299066E-2</v>
      </c>
      <c r="G6" s="29">
        <v>5.6661824884283618E-2</v>
      </c>
      <c r="H6" s="29">
        <v>8.0529140635491547E-2</v>
      </c>
      <c r="I6" s="29">
        <v>4.5580179457428871E-2</v>
      </c>
      <c r="J6" s="29">
        <v>4.6655341090007241E-4</v>
      </c>
      <c r="K6" s="29">
        <v>-6.1544743313404426E-2</v>
      </c>
      <c r="L6" s="29">
        <v>1.789890496899349E-2</v>
      </c>
      <c r="M6" s="29">
        <v>1.2733078935694975E-2</v>
      </c>
      <c r="N6" s="29">
        <v>0.22665850452395575</v>
      </c>
      <c r="O6" s="29">
        <v>7.2061887228802357E-2</v>
      </c>
      <c r="P6" s="29">
        <v>4.0054678630120355E-2</v>
      </c>
      <c r="Q6" s="29">
        <v>1.2412339124194149E-2</v>
      </c>
      <c r="R6" s="29">
        <v>-6.4989261735756143E-3</v>
      </c>
      <c r="S6" s="29">
        <v>3.846214168176787E-2</v>
      </c>
      <c r="T6" s="29">
        <v>-1.525727115161335E-2</v>
      </c>
      <c r="U6" s="29">
        <v>6.158628800551913E-2</v>
      </c>
      <c r="V6" s="29">
        <v>4.5524729718663393E-2</v>
      </c>
      <c r="W6" s="29">
        <v>2.1717853808386645E-2</v>
      </c>
      <c r="X6" s="29">
        <v>1.3742974500555727E-2</v>
      </c>
      <c r="Y6" s="29">
        <v>1.524365083384227E-2</v>
      </c>
      <c r="Z6" s="29">
        <v>2.269408528323047E-2</v>
      </c>
      <c r="AA6" s="29">
        <v>-1.9367696272392987E-2</v>
      </c>
      <c r="AB6" s="29">
        <v>1.4563953566566479E-2</v>
      </c>
      <c r="AC6" s="29">
        <v>1.4149591708663145E-3</v>
      </c>
      <c r="AD6" s="29">
        <v>7.830096340440984E-2</v>
      </c>
      <c r="AE6" s="29">
        <v>2.6077741822690514E-2</v>
      </c>
      <c r="AF6" s="29">
        <v>1.804739202256278E-2</v>
      </c>
      <c r="AG6" s="29">
        <v>2.189322279314676E-2</v>
      </c>
      <c r="AH6" s="29">
        <v>1.6047428700380673E-2</v>
      </c>
    </row>
    <row r="7" spans="1:34" s="137" customFormat="1" x14ac:dyDescent="0.25">
      <c r="A7" s="252"/>
      <c r="B7" s="252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</row>
    <row r="8" spans="1:34" s="137" customFormat="1" x14ac:dyDescent="0.25">
      <c r="A8" s="1"/>
      <c r="B8" s="1">
        <v>1996</v>
      </c>
      <c r="C8" s="2">
        <v>1997</v>
      </c>
      <c r="D8" s="2">
        <v>1998</v>
      </c>
      <c r="E8" s="2">
        <v>1999</v>
      </c>
      <c r="F8" s="2">
        <v>2000</v>
      </c>
      <c r="G8" s="2">
        <v>2001</v>
      </c>
      <c r="H8" s="2">
        <v>2002</v>
      </c>
      <c r="I8" s="2">
        <v>2003</v>
      </c>
      <c r="J8" s="2">
        <v>2004</v>
      </c>
      <c r="K8" s="2">
        <v>2005</v>
      </c>
      <c r="L8" s="2">
        <v>2006</v>
      </c>
      <c r="M8" s="2">
        <v>2007</v>
      </c>
      <c r="N8" s="2">
        <v>2008</v>
      </c>
      <c r="O8" s="2">
        <v>2009</v>
      </c>
      <c r="P8" s="2" t="s">
        <v>173</v>
      </c>
      <c r="Q8" s="2">
        <v>2011</v>
      </c>
      <c r="R8" s="2">
        <v>2012</v>
      </c>
      <c r="S8" s="2">
        <v>2013</v>
      </c>
      <c r="T8" s="2">
        <v>2014</v>
      </c>
      <c r="U8" s="2" t="s">
        <v>174</v>
      </c>
      <c r="V8" s="2">
        <v>2016</v>
      </c>
      <c r="W8" s="2">
        <v>2017</v>
      </c>
      <c r="X8" s="2">
        <v>2018</v>
      </c>
      <c r="Y8" s="2">
        <v>2019</v>
      </c>
      <c r="Z8" s="2">
        <v>2020</v>
      </c>
      <c r="AA8" s="2">
        <v>2021</v>
      </c>
      <c r="AB8" s="2">
        <v>2022</v>
      </c>
      <c r="AC8" s="2">
        <v>2023</v>
      </c>
      <c r="AD8" s="2">
        <v>2024</v>
      </c>
      <c r="AE8" s="2">
        <v>2025</v>
      </c>
      <c r="AF8" s="2">
        <v>2026</v>
      </c>
      <c r="AG8" s="2">
        <v>2027</v>
      </c>
      <c r="AH8" s="2">
        <v>2028</v>
      </c>
    </row>
    <row r="9" spans="1:34" s="137" customFormat="1" x14ac:dyDescent="0.25">
      <c r="A9" s="22" t="s">
        <v>154</v>
      </c>
      <c r="B9" s="23"/>
      <c r="C9" s="23">
        <v>57.100000000002183</v>
      </c>
      <c r="D9" s="23">
        <v>508.29999999999745</v>
      </c>
      <c r="E9" s="23">
        <v>956.20000000000255</v>
      </c>
      <c r="F9" s="23">
        <v>1004.1421809999993</v>
      </c>
      <c r="G9" s="23">
        <v>1901.4880599999997</v>
      </c>
      <c r="H9" s="23">
        <v>2258.774013000002</v>
      </c>
      <c r="I9" s="23">
        <v>1212.748854999998</v>
      </c>
      <c r="J9" s="23">
        <v>197.17000399999597</v>
      </c>
      <c r="K9" s="23">
        <v>602.98947300000873</v>
      </c>
      <c r="L9" s="23">
        <v>993.32549399999698</v>
      </c>
      <c r="M9" s="23">
        <v>784.46890100000019</v>
      </c>
      <c r="N9" s="23">
        <v>5388.2930190000006</v>
      </c>
      <c r="O9" s="23">
        <v>2290.9599999999991</v>
      </c>
      <c r="P9" s="23">
        <v>1717.3739999999962</v>
      </c>
      <c r="Q9" s="23">
        <v>509.09300000000076</v>
      </c>
      <c r="R9" s="23">
        <v>688.73600000000442</v>
      </c>
      <c r="S9" s="23">
        <v>2538.9159999999974</v>
      </c>
      <c r="T9" s="23">
        <v>9.4539999999979045</v>
      </c>
      <c r="U9" s="23">
        <v>2622.148000000001</v>
      </c>
      <c r="V9" s="23">
        <v>1937.3760000000038</v>
      </c>
      <c r="W9" s="23">
        <v>1353.9939999999988</v>
      </c>
      <c r="X9" s="23">
        <v>1690.6039999999994</v>
      </c>
      <c r="Y9" s="23">
        <v>1928.288999999997</v>
      </c>
      <c r="Z9" s="23">
        <v>2025.4770000000062</v>
      </c>
      <c r="AA9" s="23">
        <v>117.52699999999459</v>
      </c>
      <c r="AB9" s="23">
        <v>3401.0080000000016</v>
      </c>
      <c r="AC9" s="23">
        <v>3610.6339999999982</v>
      </c>
      <c r="AD9" s="23">
        <v>6297.448000000004</v>
      </c>
      <c r="AE9" s="23">
        <v>2969.1219999999958</v>
      </c>
      <c r="AF9" s="23">
        <v>3218.1650000000081</v>
      </c>
      <c r="AG9" s="23">
        <v>3528.8199999999924</v>
      </c>
      <c r="AH9" s="23">
        <v>3025.8010000000068</v>
      </c>
    </row>
    <row r="10" spans="1:34" s="137" customFormat="1" x14ac:dyDescent="0.25">
      <c r="A10" s="253" t="s">
        <v>155</v>
      </c>
      <c r="B10" s="253"/>
      <c r="C10" s="32">
        <v>3.6601625599345009E-3</v>
      </c>
      <c r="D10" s="32">
        <v>3.2463675554845757E-2</v>
      </c>
      <c r="E10" s="32">
        <v>5.9149562656967344E-2</v>
      </c>
      <c r="F10" s="32">
        <v>5.8646313573180661E-2</v>
      </c>
      <c r="G10" s="32">
        <v>0.10490307540416174</v>
      </c>
      <c r="H10" s="32">
        <v>0.11278288972880594</v>
      </c>
      <c r="I10" s="32">
        <v>5.4416533110420079E-2</v>
      </c>
      <c r="J10" s="32">
        <v>8.3905153128468E-3</v>
      </c>
      <c r="K10" s="32">
        <v>2.5446541648024869E-2</v>
      </c>
      <c r="L10" s="32">
        <v>4.0878748749966672E-2</v>
      </c>
      <c r="M10" s="32">
        <v>3.1015701032005603E-2</v>
      </c>
      <c r="N10" s="32">
        <v>0.20662924851771158</v>
      </c>
      <c r="O10" s="32">
        <v>7.2808863068640442E-2</v>
      </c>
      <c r="P10" s="32">
        <v>5.0875568337344315E-2</v>
      </c>
      <c r="Q10" s="32">
        <v>1.4351266207273269E-2</v>
      </c>
      <c r="R10" s="32">
        <v>1.9140686194556212E-2</v>
      </c>
      <c r="S10" s="32">
        <v>6.9233918390661384E-2</v>
      </c>
      <c r="T10" s="32">
        <v>2.4110901578116157E-4</v>
      </c>
      <c r="U10" s="32">
        <v>6.6857533897367982E-2</v>
      </c>
      <c r="V10" s="32">
        <v>4.6302094773919202E-2</v>
      </c>
      <c r="W10" s="32">
        <v>3.0927610637107691E-2</v>
      </c>
      <c r="X10" s="32">
        <v>3.7457893481267351E-2</v>
      </c>
      <c r="Y10" s="32">
        <v>4.1181589249371868E-2</v>
      </c>
      <c r="Z10" s="32">
        <v>4.1546248524994125E-2</v>
      </c>
      <c r="AA10" s="32">
        <v>2.314534134893157E-3</v>
      </c>
      <c r="AB10" s="32">
        <v>6.6823553303928709E-2</v>
      </c>
      <c r="AC10" s="32">
        <v>6.6498643113361025E-2</v>
      </c>
      <c r="AD10" s="32">
        <v>0.10875108514533399</v>
      </c>
      <c r="AE10" s="32">
        <v>4.6244809432020813E-2</v>
      </c>
      <c r="AF10" s="32">
        <v>4.7908209718228546E-2</v>
      </c>
      <c r="AG10" s="32">
        <v>5.0131176640435961E-2</v>
      </c>
      <c r="AH10" s="32">
        <v>4.093315329317454E-2</v>
      </c>
    </row>
    <row r="11" spans="1:34" s="137" customFormat="1" x14ac:dyDescent="0.25">
      <c r="A11" s="31" t="s">
        <v>9</v>
      </c>
      <c r="B11" s="31"/>
      <c r="C11" s="24">
        <v>2.6000000000000002E-2</v>
      </c>
      <c r="D11" s="24">
        <v>2.1000000000000001E-2</v>
      </c>
      <c r="E11" s="24">
        <v>1.3000000000000001E-2</v>
      </c>
      <c r="F11" s="24">
        <v>3.4000000000000002E-2</v>
      </c>
      <c r="G11" s="24">
        <v>4.2000000000000003E-2</v>
      </c>
      <c r="H11" s="24">
        <v>3.7999999999999999E-2</v>
      </c>
      <c r="I11" s="24">
        <v>2.2000000000000002E-2</v>
      </c>
      <c r="J11" s="24">
        <v>1.2E-2</v>
      </c>
      <c r="K11" s="24">
        <v>0.02</v>
      </c>
      <c r="L11" s="24">
        <v>2.6000000000000002E-2</v>
      </c>
      <c r="M11" s="24">
        <v>2.1000000000000001E-2</v>
      </c>
      <c r="N11" s="24">
        <v>2.3E-2</v>
      </c>
      <c r="O11" s="24">
        <v>2E-3</v>
      </c>
      <c r="P11" s="24">
        <v>9.0000000000000011E-3</v>
      </c>
      <c r="Q11" s="24">
        <v>2E-3</v>
      </c>
      <c r="R11" s="24">
        <v>1.3999999999999999E-2</v>
      </c>
      <c r="S11" s="24">
        <v>1.3000000000000001E-2</v>
      </c>
      <c r="T11" s="24">
        <v>3.0000000000000001E-3</v>
      </c>
      <c r="U11" s="24">
        <v>8.0000000000000002E-3</v>
      </c>
      <c r="V11" s="24">
        <v>5.0000000000000001E-3</v>
      </c>
      <c r="W11" s="24">
        <v>1.3000000000000001E-2</v>
      </c>
      <c r="X11" s="24">
        <v>2.4371108315249579E-2</v>
      </c>
      <c r="Y11" s="24">
        <v>3.0327195939505721E-2</v>
      </c>
      <c r="Z11" s="24">
        <v>1.9285865203674261E-2</v>
      </c>
      <c r="AA11" s="24">
        <v>2.5249077956893681E-2</v>
      </c>
      <c r="AB11" s="24">
        <v>5.3865156520517037E-2</v>
      </c>
      <c r="AC11" s="24">
        <v>6.5754119705142597E-2</v>
      </c>
      <c r="AD11" s="24">
        <v>3.3050071018480696E-2</v>
      </c>
      <c r="AE11" s="24">
        <v>2.3504808331396499E-2</v>
      </c>
      <c r="AF11" s="24">
        <v>2.9394079983533099E-2</v>
      </c>
      <c r="AG11" s="24">
        <v>2.7852844094772702E-2</v>
      </c>
      <c r="AH11" s="24">
        <v>2.4389276792386297E-2</v>
      </c>
    </row>
    <row r="12" spans="1:34" s="137" customFormat="1" x14ac:dyDescent="0.25">
      <c r="A12" s="28" t="s">
        <v>156</v>
      </c>
      <c r="B12" s="28"/>
      <c r="C12" s="29">
        <v>-2.1773720701818378E-2</v>
      </c>
      <c r="D12" s="29">
        <v>1.1227889867625684E-2</v>
      </c>
      <c r="E12" s="29">
        <v>4.5557317529089314E-2</v>
      </c>
      <c r="F12" s="29">
        <v>2.3835893204236624E-2</v>
      </c>
      <c r="G12" s="29">
        <v>6.0367634744876941E-2</v>
      </c>
      <c r="H12" s="29">
        <v>7.2045173149138497E-2</v>
      </c>
      <c r="I12" s="29">
        <v>3.1718721243072512E-2</v>
      </c>
      <c r="J12" s="29">
        <v>-3.5666844734716374E-3</v>
      </c>
      <c r="K12" s="29">
        <v>5.3397467137499266E-3</v>
      </c>
      <c r="L12" s="29">
        <v>1.4501704434665363E-2</v>
      </c>
      <c r="M12" s="29">
        <v>9.8096973868810888E-3</v>
      </c>
      <c r="N12" s="29">
        <v>0.17950073168886793</v>
      </c>
      <c r="O12" s="29">
        <v>7.0667528012615222E-2</v>
      </c>
      <c r="P12" s="29">
        <v>4.1502049888349157E-2</v>
      </c>
      <c r="Q12" s="29">
        <v>1.2326612981310658E-2</v>
      </c>
      <c r="R12" s="29">
        <v>5.069710251041526E-3</v>
      </c>
      <c r="S12" s="29">
        <v>5.5512259023357879E-2</v>
      </c>
      <c r="T12" s="29">
        <v>-2.7506390670175573E-3</v>
      </c>
      <c r="U12" s="29">
        <v>5.8390410612468191E-2</v>
      </c>
      <c r="V12" s="29">
        <v>4.1096611715342624E-2</v>
      </c>
      <c r="W12" s="29">
        <v>1.7697542583521964E-2</v>
      </c>
      <c r="X12" s="29">
        <v>1.2775433687837179E-2</v>
      </c>
      <c r="Y12" s="29">
        <v>1.0534899352985239E-2</v>
      </c>
      <c r="Z12" s="29">
        <v>2.1839195539979261E-2</v>
      </c>
      <c r="AA12" s="29">
        <v>-2.2369728795761823E-2</v>
      </c>
      <c r="AB12" s="29">
        <v>1.2296067199143002E-2</v>
      </c>
      <c r="AC12" s="29">
        <v>6.9858834646052692E-4</v>
      </c>
      <c r="AD12" s="29">
        <v>7.3279133558569853E-2</v>
      </c>
      <c r="AE12" s="29">
        <v>2.2217776521926691E-2</v>
      </c>
      <c r="AF12" s="29">
        <v>1.7985463579693217E-2</v>
      </c>
      <c r="AG12" s="29">
        <v>2.1674632388922976E-2</v>
      </c>
      <c r="AH12" s="29">
        <v>1.6149989926281805E-2</v>
      </c>
    </row>
  </sheetData>
  <mergeCells count="1">
    <mergeCell ref="A1:A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42E2E-84BF-45F9-B5A2-838F4C9EB5D8}">
  <dimension ref="A2:AH26"/>
  <sheetViews>
    <sheetView workbookViewId="0">
      <selection activeCell="A15" sqref="A15:XFD27"/>
    </sheetView>
  </sheetViews>
  <sheetFormatPr defaultRowHeight="15" x14ac:dyDescent="0.25"/>
  <cols>
    <col min="1" max="1" width="36.140625" customWidth="1"/>
  </cols>
  <sheetData>
    <row r="2" spans="1:34" x14ac:dyDescent="0.25">
      <c r="A2" s="290" t="s">
        <v>177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  <c r="AG2" s="291"/>
      <c r="AH2" s="292"/>
    </row>
    <row r="3" spans="1:34" x14ac:dyDescent="0.25">
      <c r="A3" s="1"/>
      <c r="B3" s="1">
        <v>1996</v>
      </c>
      <c r="C3" s="2">
        <v>1997</v>
      </c>
      <c r="D3" s="2">
        <v>1998</v>
      </c>
      <c r="E3" s="2">
        <v>1999</v>
      </c>
      <c r="F3" s="2">
        <v>2000</v>
      </c>
      <c r="G3" s="2">
        <v>2001</v>
      </c>
      <c r="H3" s="2">
        <v>2002</v>
      </c>
      <c r="I3" s="2">
        <v>2003</v>
      </c>
      <c r="J3" s="2">
        <v>2004</v>
      </c>
      <c r="K3" s="2">
        <v>2005</v>
      </c>
      <c r="L3" s="2">
        <v>2006</v>
      </c>
      <c r="M3" s="2">
        <v>2007</v>
      </c>
      <c r="N3" s="2">
        <v>2008</v>
      </c>
      <c r="O3" s="2">
        <v>2009</v>
      </c>
      <c r="P3" s="2" t="s">
        <v>173</v>
      </c>
      <c r="Q3" s="2">
        <v>2011</v>
      </c>
      <c r="R3" s="2">
        <v>2012</v>
      </c>
      <c r="S3" s="2">
        <v>2013</v>
      </c>
      <c r="T3" s="2">
        <v>2014</v>
      </c>
      <c r="U3" s="2" t="s">
        <v>174</v>
      </c>
      <c r="V3" s="2">
        <v>2016</v>
      </c>
      <c r="W3" s="2">
        <v>2017</v>
      </c>
      <c r="X3" s="2">
        <v>2018</v>
      </c>
      <c r="Y3" s="2">
        <v>2019</v>
      </c>
      <c r="Z3" s="2">
        <v>2020</v>
      </c>
      <c r="AA3" s="2">
        <v>2021</v>
      </c>
      <c r="AB3" s="2">
        <v>2022</v>
      </c>
      <c r="AC3" s="2">
        <v>2023</v>
      </c>
      <c r="AD3" s="2">
        <v>2024</v>
      </c>
      <c r="AE3" s="2">
        <v>2025</v>
      </c>
      <c r="AF3" s="2">
        <v>2026</v>
      </c>
      <c r="AG3" s="2">
        <v>2027</v>
      </c>
      <c r="AH3" s="2">
        <v>2028</v>
      </c>
    </row>
    <row r="4" spans="1:34" x14ac:dyDescent="0.25">
      <c r="A4" s="257" t="s">
        <v>157</v>
      </c>
      <c r="B4" s="257"/>
      <c r="C4" s="258">
        <v>2177.1781609999998</v>
      </c>
      <c r="D4" s="258">
        <v>435.47649300000194</v>
      </c>
      <c r="E4" s="258">
        <v>631.68579799999679</v>
      </c>
      <c r="F4" s="258">
        <v>1074.044522000002</v>
      </c>
      <c r="G4" s="258">
        <v>1716.3254670000006</v>
      </c>
      <c r="H4" s="258">
        <v>2168.1634709999926</v>
      </c>
      <c r="I4" s="258">
        <v>1513.0992510000033</v>
      </c>
      <c r="J4" s="258">
        <v>1090.466468000006</v>
      </c>
      <c r="K4" s="258">
        <v>943.77046999999584</v>
      </c>
      <c r="L4" s="258">
        <v>833.27397399999973</v>
      </c>
      <c r="M4" s="258">
        <v>33.606959000004281</v>
      </c>
      <c r="N4" s="258">
        <v>-1046.880933000004</v>
      </c>
      <c r="O4" s="258">
        <v>1438.7999999999993</v>
      </c>
      <c r="P4" s="258">
        <v>1029.7309999999998</v>
      </c>
      <c r="Q4" s="258">
        <v>946.09099999999671</v>
      </c>
      <c r="R4" s="258">
        <v>2566.2240000000056</v>
      </c>
      <c r="S4" s="258">
        <v>-631.50200000000041</v>
      </c>
      <c r="T4" s="258">
        <v>291.95899999999892</v>
      </c>
      <c r="U4" s="258">
        <v>-8176.0619999999981</v>
      </c>
      <c r="V4" s="258">
        <v>384.90699999999924</v>
      </c>
      <c r="W4" s="258">
        <v>510.53800000000047</v>
      </c>
      <c r="X4" s="258">
        <v>1314.7909999999974</v>
      </c>
      <c r="Y4" s="258">
        <v>2091.8160000000025</v>
      </c>
      <c r="Z4" s="258">
        <v>2329.6130000000012</v>
      </c>
      <c r="AA4" s="258">
        <v>2349.3189999999995</v>
      </c>
      <c r="AB4" s="258">
        <v>1734.882999999998</v>
      </c>
      <c r="AC4" s="258">
        <v>2808.8349999999991</v>
      </c>
      <c r="AD4" s="258">
        <v>3305.4820000000036</v>
      </c>
      <c r="AE4" s="258">
        <v>1800.8379999999961</v>
      </c>
      <c r="AF4" s="258">
        <v>2993.9739999999947</v>
      </c>
      <c r="AG4" s="258">
        <v>2793.3310000000056</v>
      </c>
      <c r="AH4" s="258">
        <v>2798.4020000000019</v>
      </c>
    </row>
    <row r="5" spans="1:34" x14ac:dyDescent="0.25">
      <c r="A5" s="253" t="s">
        <v>158</v>
      </c>
      <c r="B5" s="253"/>
      <c r="C5" s="32">
        <v>0.25263764683479195</v>
      </c>
      <c r="D5" s="32">
        <v>4.034069305064733E-2</v>
      </c>
      <c r="E5" s="32">
        <v>5.6247621812197432E-2</v>
      </c>
      <c r="F5" s="32">
        <v>9.0543982422976663E-2</v>
      </c>
      <c r="G5" s="32">
        <v>0.13267642744860106</v>
      </c>
      <c r="H5" s="32">
        <v>0.1479722518812098</v>
      </c>
      <c r="I5" s="32">
        <v>8.9954788229612018E-2</v>
      </c>
      <c r="J5" s="32">
        <v>5.9478595000509893E-2</v>
      </c>
      <c r="K5" s="32">
        <v>4.85872795388037E-2</v>
      </c>
      <c r="L5" s="32">
        <v>4.0910937450903365E-2</v>
      </c>
      <c r="M5" s="32">
        <v>1.5851386591776459E-3</v>
      </c>
      <c r="N5" s="32">
        <v>-4.9300061361450903E-2</v>
      </c>
      <c r="O5" s="32">
        <v>7.1270061422627262E-2</v>
      </c>
      <c r="P5" s="32">
        <v>4.7613655279560539E-2</v>
      </c>
      <c r="Q5" s="32">
        <v>4.1757981396180942E-2</v>
      </c>
      <c r="R5" s="32">
        <v>0.10872622541682048</v>
      </c>
      <c r="S5" s="32">
        <v>-2.4131824536702932E-2</v>
      </c>
      <c r="T5" s="32">
        <v>1.1432629798932845E-2</v>
      </c>
      <c r="U5" s="32">
        <v>-0.31654210723378784</v>
      </c>
      <c r="V5" s="32">
        <v>2.1803758301379289E-2</v>
      </c>
      <c r="W5" s="32">
        <v>2.8303238226008592E-2</v>
      </c>
      <c r="X5" s="32">
        <v>7.088324207978923E-2</v>
      </c>
      <c r="Y5" s="32">
        <v>0.10530965953241735</v>
      </c>
      <c r="Z5" s="32">
        <v>0.10610712414541683</v>
      </c>
      <c r="AA5" s="32">
        <v>9.6739884436859644E-2</v>
      </c>
      <c r="AB5" s="32">
        <v>6.5137356164859231E-2</v>
      </c>
      <c r="AC5" s="32">
        <v>9.9010338992681732E-2</v>
      </c>
      <c r="AD5" s="32">
        <v>0.10601988720038405</v>
      </c>
      <c r="AE5" s="32">
        <v>5.2223292784866815E-2</v>
      </c>
      <c r="AF5" s="32">
        <v>8.2514394739118577E-2</v>
      </c>
      <c r="AG5" s="32">
        <v>7.1116506578439501E-2</v>
      </c>
      <c r="AH5" s="32">
        <v>6.6515277015584531E-2</v>
      </c>
    </row>
    <row r="6" spans="1:34" x14ac:dyDescent="0.25">
      <c r="A6" s="31" t="s">
        <v>9</v>
      </c>
      <c r="B6" s="31"/>
      <c r="C6" s="24">
        <v>2.6000000000000002E-2</v>
      </c>
      <c r="D6" s="24">
        <v>2.1000000000000001E-2</v>
      </c>
      <c r="E6" s="24">
        <v>1.3000000000000001E-2</v>
      </c>
      <c r="F6" s="24">
        <v>3.4000000000000002E-2</v>
      </c>
      <c r="G6" s="24">
        <v>4.2000000000000003E-2</v>
      </c>
      <c r="H6" s="24">
        <v>3.7999999999999999E-2</v>
      </c>
      <c r="I6" s="24">
        <v>2.2000000000000002E-2</v>
      </c>
      <c r="J6" s="24">
        <v>1.2E-2</v>
      </c>
      <c r="K6" s="24">
        <v>0.02</v>
      </c>
      <c r="L6" s="24">
        <v>2.6000000000000002E-2</v>
      </c>
      <c r="M6" s="24">
        <v>2.1000000000000001E-2</v>
      </c>
      <c r="N6" s="24">
        <v>2.3E-2</v>
      </c>
      <c r="O6" s="24">
        <v>2E-3</v>
      </c>
      <c r="P6" s="24">
        <v>9.0000000000000011E-3</v>
      </c>
      <c r="Q6" s="24">
        <v>2E-3</v>
      </c>
      <c r="R6" s="24">
        <v>1.3999999999999999E-2</v>
      </c>
      <c r="S6" s="24">
        <v>1.3000000000000001E-2</v>
      </c>
      <c r="T6" s="24">
        <v>3.0000000000000001E-3</v>
      </c>
      <c r="U6" s="24">
        <v>8.0000000000000002E-3</v>
      </c>
      <c r="V6" s="24">
        <v>5.0000000000000001E-3</v>
      </c>
      <c r="W6" s="24">
        <v>1.3000000000000001E-2</v>
      </c>
      <c r="X6" s="24">
        <v>2.4371108315249579E-2</v>
      </c>
      <c r="Y6" s="24">
        <v>3.0327195939505721E-2</v>
      </c>
      <c r="Z6" s="24">
        <v>1.9285865203674261E-2</v>
      </c>
      <c r="AA6" s="24">
        <v>2.5249077956893681E-2</v>
      </c>
      <c r="AB6" s="24">
        <v>5.3865156520517037E-2</v>
      </c>
      <c r="AC6" s="24">
        <v>6.5754119705142597E-2</v>
      </c>
      <c r="AD6" s="24">
        <v>3.3050071018480696E-2</v>
      </c>
      <c r="AE6" s="24">
        <v>2.3504808331396499E-2</v>
      </c>
      <c r="AF6" s="24">
        <v>2.9394079983533099E-2</v>
      </c>
      <c r="AG6" s="24">
        <v>2.7852844094772702E-2</v>
      </c>
      <c r="AH6" s="24">
        <v>2.4389276792386297E-2</v>
      </c>
    </row>
    <row r="7" spans="1:34" x14ac:dyDescent="0.25">
      <c r="A7" s="28" t="s">
        <v>159</v>
      </c>
      <c r="B7" s="28"/>
      <c r="C7" s="29">
        <v>0.22089439262650279</v>
      </c>
      <c r="D7" s="29">
        <v>1.8942892312093562E-2</v>
      </c>
      <c r="E7" s="29">
        <v>4.2692617781044051E-2</v>
      </c>
      <c r="F7" s="29">
        <v>5.4684702536727858E-2</v>
      </c>
      <c r="G7" s="29">
        <v>8.702152346314862E-2</v>
      </c>
      <c r="H7" s="29">
        <v>0.10594629275646428</v>
      </c>
      <c r="I7" s="29">
        <v>6.6491964999620512E-2</v>
      </c>
      <c r="J7" s="29">
        <v>4.6915607708013729E-2</v>
      </c>
      <c r="K7" s="29">
        <v>2.8026744645885948E-2</v>
      </c>
      <c r="L7" s="29">
        <v>1.4533077437527631E-2</v>
      </c>
      <c r="M7" s="29">
        <v>-1.9015535103645731E-2</v>
      </c>
      <c r="N7" s="29">
        <v>-7.0674546785386982E-2</v>
      </c>
      <c r="O7" s="29">
        <v>6.9131797826973207E-2</v>
      </c>
      <c r="P7" s="29">
        <v>3.8269232189851898E-2</v>
      </c>
      <c r="Q7" s="29">
        <v>3.9678624147885255E-2</v>
      </c>
      <c r="R7" s="29">
        <v>9.3418368261164009E-2</v>
      </c>
      <c r="S7" s="29">
        <v>-3.6655305564366025E-2</v>
      </c>
      <c r="T7" s="29">
        <v>8.4074075762043954E-3</v>
      </c>
      <c r="U7" s="29">
        <v>-0.32196637622399593</v>
      </c>
      <c r="V7" s="29">
        <v>1.6720157513810285E-2</v>
      </c>
      <c r="W7" s="29">
        <v>1.5106849186583116E-2</v>
      </c>
      <c r="X7" s="29">
        <v>4.5405550182918253E-2</v>
      </c>
      <c r="Y7" s="29">
        <v>7.2775390078429147E-2</v>
      </c>
      <c r="Z7" s="29">
        <v>8.5178517534326703E-2</v>
      </c>
      <c r="AA7" s="29">
        <v>6.9730183637357834E-2</v>
      </c>
      <c r="AB7" s="29">
        <v>1.0696054969270286E-2</v>
      </c>
      <c r="AC7" s="29">
        <v>3.1204401346100363E-2</v>
      </c>
      <c r="AD7" s="29">
        <v>7.0635314036581853E-2</v>
      </c>
      <c r="AE7" s="29">
        <v>2.8058963885367216E-2</v>
      </c>
      <c r="AF7" s="29">
        <v>5.1603477995944225E-2</v>
      </c>
      <c r="AG7" s="29">
        <v>4.209130006520434E-2</v>
      </c>
      <c r="AH7" s="29">
        <v>4.1123039041471632E-2</v>
      </c>
    </row>
    <row r="8" spans="1:34" x14ac:dyDescent="0.25">
      <c r="A8" s="252"/>
      <c r="B8" s="21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0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</row>
    <row r="9" spans="1:34" x14ac:dyDescent="0.25">
      <c r="A9" s="1"/>
      <c r="B9" s="1">
        <v>1996</v>
      </c>
      <c r="C9" s="2">
        <v>1997</v>
      </c>
      <c r="D9" s="2">
        <v>1998</v>
      </c>
      <c r="E9" s="2">
        <v>1999</v>
      </c>
      <c r="F9" s="2">
        <v>2000</v>
      </c>
      <c r="G9" s="2">
        <v>2001</v>
      </c>
      <c r="H9" s="2">
        <v>2002</v>
      </c>
      <c r="I9" s="2">
        <v>2003</v>
      </c>
      <c r="J9" s="2">
        <v>2004</v>
      </c>
      <c r="K9" s="2">
        <v>2005</v>
      </c>
      <c r="L9" s="2">
        <v>2006</v>
      </c>
      <c r="M9" s="2">
        <v>2007</v>
      </c>
      <c r="N9" s="2">
        <v>2008</v>
      </c>
      <c r="O9" s="2">
        <v>2009</v>
      </c>
      <c r="P9" s="2" t="s">
        <v>173</v>
      </c>
      <c r="Q9" s="2">
        <v>2011</v>
      </c>
      <c r="R9" s="2">
        <v>2012</v>
      </c>
      <c r="S9" s="2">
        <v>2013</v>
      </c>
      <c r="T9" s="2">
        <v>2014</v>
      </c>
      <c r="U9" s="2" t="s">
        <v>174</v>
      </c>
      <c r="V9" s="2">
        <v>2016</v>
      </c>
      <c r="W9" s="2">
        <v>2017</v>
      </c>
      <c r="X9" s="2">
        <v>2018</v>
      </c>
      <c r="Y9" s="2">
        <v>2019</v>
      </c>
      <c r="Z9" s="2">
        <v>2020</v>
      </c>
      <c r="AA9" s="2">
        <v>2021</v>
      </c>
      <c r="AB9" s="2">
        <v>2022</v>
      </c>
      <c r="AC9" s="2">
        <v>2023</v>
      </c>
      <c r="AD9" s="2">
        <v>2024</v>
      </c>
      <c r="AE9" s="2">
        <v>2025</v>
      </c>
      <c r="AF9" s="2">
        <v>2026</v>
      </c>
      <c r="AG9" s="2">
        <v>2027</v>
      </c>
      <c r="AH9" s="2">
        <v>2028</v>
      </c>
    </row>
    <row r="10" spans="1:34" x14ac:dyDescent="0.25">
      <c r="A10" s="257" t="s">
        <v>160</v>
      </c>
      <c r="B10" s="257"/>
      <c r="C10" s="258">
        <v>2894.8781610000005</v>
      </c>
      <c r="D10" s="258">
        <v>577.87649300000157</v>
      </c>
      <c r="E10" s="258">
        <v>622.88579799999752</v>
      </c>
      <c r="F10" s="258">
        <v>1124.1445220000023</v>
      </c>
      <c r="G10" s="258">
        <v>1630.3254669999988</v>
      </c>
      <c r="H10" s="258">
        <v>2208.4634709999937</v>
      </c>
      <c r="I10" s="258">
        <v>1748.299251000004</v>
      </c>
      <c r="J10" s="258">
        <v>1010.6664680000067</v>
      </c>
      <c r="K10" s="258">
        <v>976.87046999999438</v>
      </c>
      <c r="L10" s="258">
        <v>839.77397399999973</v>
      </c>
      <c r="M10" s="258">
        <v>-143.29304099999717</v>
      </c>
      <c r="N10" s="258">
        <v>-1046.380933000004</v>
      </c>
      <c r="O10" s="258">
        <v>1415</v>
      </c>
      <c r="P10" s="258">
        <v>913.63100000000122</v>
      </c>
      <c r="Q10" s="258">
        <v>1087.5039999999972</v>
      </c>
      <c r="R10" s="258">
        <v>2643.2300000000032</v>
      </c>
      <c r="S10" s="258">
        <v>-413.28099999999904</v>
      </c>
      <c r="T10" s="258">
        <v>348.00399999999718</v>
      </c>
      <c r="U10" s="258">
        <v>-8254.9469999999965</v>
      </c>
      <c r="V10" s="258">
        <v>384.70699999999852</v>
      </c>
      <c r="W10" s="258">
        <v>470.61000000000058</v>
      </c>
      <c r="X10" s="258">
        <v>1233.607</v>
      </c>
      <c r="Y10" s="258">
        <v>2166.7170000000006</v>
      </c>
      <c r="Z10" s="258">
        <v>2367.0869999999995</v>
      </c>
      <c r="AA10" s="258">
        <v>2457.8559999999998</v>
      </c>
      <c r="AB10" s="258">
        <v>1858.1899999999987</v>
      </c>
      <c r="AC10" s="258">
        <v>2894.7350000000006</v>
      </c>
      <c r="AD10" s="258">
        <v>3381.2819999999992</v>
      </c>
      <c r="AE10" s="258">
        <v>2011.7309999999998</v>
      </c>
      <c r="AF10" s="258">
        <v>3170.2739999999976</v>
      </c>
      <c r="AG10" s="258">
        <v>2890.3310000000056</v>
      </c>
      <c r="AH10" s="258">
        <v>2928.101999999999</v>
      </c>
    </row>
    <row r="11" spans="1:34" x14ac:dyDescent="0.25">
      <c r="A11" s="253" t="s">
        <v>161</v>
      </c>
      <c r="B11" s="253"/>
      <c r="C11" s="32">
        <v>0.30922932880335097</v>
      </c>
      <c r="D11" s="32">
        <v>4.7148696522609918E-2</v>
      </c>
      <c r="E11" s="32">
        <v>4.8532731486813578E-2</v>
      </c>
      <c r="F11" s="32">
        <v>8.3534612448427595E-2</v>
      </c>
      <c r="G11" s="32">
        <v>0.11180876160168099</v>
      </c>
      <c r="H11" s="32">
        <v>0.13622651694041821</v>
      </c>
      <c r="I11" s="32">
        <v>9.4912253166607008E-2</v>
      </c>
      <c r="J11" s="32">
        <v>5.0111228847389638E-2</v>
      </c>
      <c r="K11" s="32">
        <v>4.6124203009206208E-2</v>
      </c>
      <c r="L11" s="32">
        <v>3.7902779111753014E-2</v>
      </c>
      <c r="M11" s="32">
        <v>-6.2312771538809864E-3</v>
      </c>
      <c r="N11" s="32">
        <v>-4.57885048047008E-2</v>
      </c>
      <c r="O11" s="32">
        <v>6.4890099559297629E-2</v>
      </c>
      <c r="P11" s="32">
        <v>3.9344863077115266E-2</v>
      </c>
      <c r="Q11" s="32">
        <v>4.5059710837464781E-2</v>
      </c>
      <c r="R11" s="32">
        <v>0.10479761210693674</v>
      </c>
      <c r="S11" s="32">
        <v>-1.4831297450087377E-2</v>
      </c>
      <c r="T11" s="32">
        <v>1.267673275102619E-2</v>
      </c>
      <c r="U11" s="32">
        <v>-0.29693853149482285</v>
      </c>
      <c r="V11" s="32">
        <v>1.9682898768042741E-2</v>
      </c>
      <c r="W11" s="32">
        <v>2.3613207621013391E-2</v>
      </c>
      <c r="X11" s="32">
        <v>6.0469277359962402E-2</v>
      </c>
      <c r="Y11" s="32">
        <v>0.10015255962039674</v>
      </c>
      <c r="Z11" s="32">
        <v>9.9453751335769794E-2</v>
      </c>
      <c r="AA11" s="32">
        <v>9.392612777858303E-2</v>
      </c>
      <c r="AB11" s="32">
        <v>6.4913063640960514E-2</v>
      </c>
      <c r="AC11" s="32">
        <v>9.4959112177316563E-2</v>
      </c>
      <c r="AD11" s="32">
        <v>0.10130043815301649</v>
      </c>
      <c r="AE11" s="32">
        <v>5.47260404996383E-2</v>
      </c>
      <c r="AF11" s="32">
        <v>8.1767599786473411E-2</v>
      </c>
      <c r="AG11" s="32">
        <v>6.8912508946573234E-2</v>
      </c>
      <c r="AH11" s="32">
        <v>6.5312231555558223E-2</v>
      </c>
    </row>
    <row r="12" spans="1:34" x14ac:dyDescent="0.25">
      <c r="A12" s="31" t="s">
        <v>9</v>
      </c>
      <c r="B12" s="31"/>
      <c r="C12" s="24">
        <v>2.6000000000000002E-2</v>
      </c>
      <c r="D12" s="24">
        <v>2.1000000000000001E-2</v>
      </c>
      <c r="E12" s="24">
        <v>1.3000000000000001E-2</v>
      </c>
      <c r="F12" s="24">
        <v>3.4000000000000002E-2</v>
      </c>
      <c r="G12" s="24">
        <v>4.2000000000000003E-2</v>
      </c>
      <c r="H12" s="24">
        <v>3.7999999999999999E-2</v>
      </c>
      <c r="I12" s="24">
        <v>2.2000000000000002E-2</v>
      </c>
      <c r="J12" s="24">
        <v>1.2E-2</v>
      </c>
      <c r="K12" s="24">
        <v>0.02</v>
      </c>
      <c r="L12" s="24">
        <v>2.6000000000000002E-2</v>
      </c>
      <c r="M12" s="24">
        <v>2.1000000000000001E-2</v>
      </c>
      <c r="N12" s="24">
        <v>2.3E-2</v>
      </c>
      <c r="O12" s="24">
        <v>2E-3</v>
      </c>
      <c r="P12" s="24">
        <v>9.0000000000000011E-3</v>
      </c>
      <c r="Q12" s="24">
        <v>2E-3</v>
      </c>
      <c r="R12" s="24">
        <v>1.3999999999999999E-2</v>
      </c>
      <c r="S12" s="24">
        <v>1.3000000000000001E-2</v>
      </c>
      <c r="T12" s="24">
        <v>3.0000000000000001E-3</v>
      </c>
      <c r="U12" s="24">
        <v>8.0000000000000002E-3</v>
      </c>
      <c r="V12" s="24">
        <v>5.0000000000000001E-3</v>
      </c>
      <c r="W12" s="24">
        <v>1.3000000000000001E-2</v>
      </c>
      <c r="X12" s="24">
        <v>2.4371108315249579E-2</v>
      </c>
      <c r="Y12" s="24">
        <v>3.0327195939505721E-2</v>
      </c>
      <c r="Z12" s="24">
        <v>1.9285865203674261E-2</v>
      </c>
      <c r="AA12" s="24">
        <v>2.5249077956893681E-2</v>
      </c>
      <c r="AB12" s="24">
        <v>5.3865156520517037E-2</v>
      </c>
      <c r="AC12" s="24">
        <v>6.5754119705142597E-2</v>
      </c>
      <c r="AD12" s="24">
        <v>3.3050071018480696E-2</v>
      </c>
      <c r="AE12" s="24">
        <v>2.3504808331396499E-2</v>
      </c>
      <c r="AF12" s="24">
        <v>2.9394079983533099E-2</v>
      </c>
      <c r="AG12" s="24">
        <v>2.7852844094772702E-2</v>
      </c>
      <c r="AH12" s="24">
        <v>2.4389276792386297E-2</v>
      </c>
    </row>
    <row r="13" spans="1:34" x14ac:dyDescent="0.25">
      <c r="A13" s="28" t="s">
        <v>162</v>
      </c>
      <c r="B13" s="28"/>
      <c r="C13" s="29">
        <v>0.27605197739118026</v>
      </c>
      <c r="D13" s="29">
        <v>2.5610868288550526E-2</v>
      </c>
      <c r="E13" s="29">
        <v>3.5076733945521799E-2</v>
      </c>
      <c r="F13" s="29">
        <v>4.7905814747028597E-2</v>
      </c>
      <c r="G13" s="29">
        <v>6.6994972746334813E-2</v>
      </c>
      <c r="H13" s="29">
        <v>9.4630555819285256E-2</v>
      </c>
      <c r="I13" s="29">
        <v>7.1342713470261332E-2</v>
      </c>
      <c r="J13" s="29">
        <v>3.7659317042875173E-2</v>
      </c>
      <c r="K13" s="29">
        <v>2.5611963734515797E-2</v>
      </c>
      <c r="L13" s="29">
        <v>1.1601149231728058E-2</v>
      </c>
      <c r="M13" s="29">
        <v>-2.6671182325054721E-2</v>
      </c>
      <c r="N13" s="29">
        <v>-6.7241940180548077E-2</v>
      </c>
      <c r="O13" s="29">
        <v>6.276457041846073E-2</v>
      </c>
      <c r="P13" s="29">
        <v>3.007419531924227E-2</v>
      </c>
      <c r="Q13" s="29">
        <v>4.2973763310843127E-2</v>
      </c>
      <c r="R13" s="29">
        <v>8.9543996160686978E-2</v>
      </c>
      <c r="S13" s="29">
        <v>-2.7474133711833493E-2</v>
      </c>
      <c r="T13" s="29">
        <v>9.6477893828776917E-3</v>
      </c>
      <c r="U13" s="29">
        <v>-0.3025183844194671</v>
      </c>
      <c r="V13" s="29">
        <v>1.4609849520440532E-2</v>
      </c>
      <c r="W13" s="29">
        <v>1.0477006536044886E-2</v>
      </c>
      <c r="X13" s="29">
        <v>3.5239347099589979E-2</v>
      </c>
      <c r="Y13" s="29">
        <v>6.7770086974381583E-2</v>
      </c>
      <c r="Z13" s="29">
        <v>7.8651032913201746E-2</v>
      </c>
      <c r="AA13" s="29">
        <v>6.6985722102328893E-2</v>
      </c>
      <c r="AB13" s="29">
        <v>1.048322648498945E-2</v>
      </c>
      <c r="AC13" s="29">
        <v>2.7403124165500836E-2</v>
      </c>
      <c r="AD13" s="29">
        <v>6.6066852952488597E-2</v>
      </c>
      <c r="AE13" s="29">
        <v>3.0504235948965785E-2</v>
      </c>
      <c r="AF13" s="29">
        <v>5.087800757876737E-2</v>
      </c>
      <c r="AG13" s="29">
        <v>3.9947026549273845E-2</v>
      </c>
      <c r="AH13" s="29">
        <v>3.9948636412235672E-2</v>
      </c>
    </row>
    <row r="15" spans="1:34" x14ac:dyDescent="0.25"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</row>
    <row r="16" spans="1:34" x14ac:dyDescent="0.25"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</row>
    <row r="17" spans="2:34" x14ac:dyDescent="0.25"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255"/>
      <c r="U17" s="255"/>
      <c r="V17" s="255"/>
      <c r="W17" s="255"/>
      <c r="X17" s="255"/>
      <c r="Y17" s="255"/>
      <c r="Z17" s="255"/>
      <c r="AA17" s="255"/>
      <c r="AB17" s="255"/>
      <c r="AC17" s="255"/>
      <c r="AD17" s="255"/>
      <c r="AE17" s="255"/>
      <c r="AF17" s="255"/>
      <c r="AG17" s="255"/>
      <c r="AH17" s="255"/>
    </row>
    <row r="18" spans="2:34" x14ac:dyDescent="0.25"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255"/>
      <c r="U18" s="255"/>
      <c r="V18" s="255"/>
      <c r="W18" s="255"/>
      <c r="X18" s="255"/>
      <c r="Y18" s="255"/>
      <c r="Z18" s="255"/>
      <c r="AA18" s="255"/>
      <c r="AB18" s="255"/>
      <c r="AC18" s="255"/>
      <c r="AD18" s="255"/>
      <c r="AE18" s="255"/>
      <c r="AF18" s="255"/>
      <c r="AG18" s="255"/>
      <c r="AH18" s="255"/>
    </row>
    <row r="19" spans="2:34" x14ac:dyDescent="0.25"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255"/>
      <c r="U19" s="255"/>
      <c r="V19" s="255"/>
      <c r="W19" s="255"/>
      <c r="X19" s="255"/>
      <c r="Y19" s="255"/>
      <c r="Z19" s="255"/>
      <c r="AA19" s="255"/>
      <c r="AB19" s="255"/>
      <c r="AC19" s="255"/>
      <c r="AD19" s="255"/>
      <c r="AE19" s="255"/>
      <c r="AF19" s="255"/>
      <c r="AG19" s="255"/>
      <c r="AH19" s="255"/>
    </row>
    <row r="20" spans="2:34" x14ac:dyDescent="0.25"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</row>
    <row r="21" spans="2:34" x14ac:dyDescent="0.25"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</row>
    <row r="22" spans="2:34" x14ac:dyDescent="0.25"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</row>
    <row r="23" spans="2:34" x14ac:dyDescent="0.25"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255"/>
      <c r="X23" s="255"/>
      <c r="Y23" s="255"/>
      <c r="Z23" s="255"/>
      <c r="AA23" s="255"/>
      <c r="AB23" s="255"/>
      <c r="AC23" s="255"/>
      <c r="AD23" s="255"/>
      <c r="AE23" s="255"/>
      <c r="AF23" s="255"/>
      <c r="AG23" s="255"/>
      <c r="AH23" s="255"/>
    </row>
    <row r="24" spans="2:34" x14ac:dyDescent="0.25"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255"/>
      <c r="X24" s="255"/>
      <c r="Y24" s="255"/>
      <c r="Z24" s="255"/>
      <c r="AA24" s="255"/>
      <c r="AB24" s="255"/>
      <c r="AC24" s="255"/>
      <c r="AD24" s="255"/>
      <c r="AE24" s="255"/>
      <c r="AF24" s="255"/>
      <c r="AG24" s="255"/>
      <c r="AH24" s="255"/>
    </row>
    <row r="25" spans="2:34" x14ac:dyDescent="0.25"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255"/>
      <c r="X25" s="255"/>
      <c r="Y25" s="255"/>
      <c r="Z25" s="255"/>
      <c r="AA25" s="255"/>
      <c r="AB25" s="255"/>
      <c r="AC25" s="255"/>
      <c r="AD25" s="255"/>
      <c r="AE25" s="255"/>
      <c r="AF25" s="255"/>
      <c r="AG25" s="255"/>
      <c r="AH25" s="255"/>
    </row>
    <row r="26" spans="2:34" x14ac:dyDescent="0.25"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255"/>
      <c r="X26" s="255"/>
      <c r="Y26" s="255"/>
      <c r="Z26" s="255"/>
      <c r="AA26" s="255"/>
      <c r="AB26" s="255"/>
      <c r="AC26" s="255"/>
      <c r="AD26" s="255"/>
      <c r="AE26" s="255"/>
      <c r="AF26" s="255"/>
      <c r="AG26" s="255"/>
      <c r="AH26" s="255"/>
    </row>
  </sheetData>
  <mergeCells count="1">
    <mergeCell ref="A2:AH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34CF6-7F9F-422F-BB46-D7BC9D2AFAA2}">
  <dimension ref="A1:AH25"/>
  <sheetViews>
    <sheetView topLeftCell="E1" workbookViewId="0">
      <selection activeCell="I35" sqref="I35"/>
    </sheetView>
  </sheetViews>
  <sheetFormatPr defaultRowHeight="15" x14ac:dyDescent="0.25"/>
  <cols>
    <col min="1" max="1" width="36.42578125" customWidth="1"/>
  </cols>
  <sheetData>
    <row r="1" spans="1:34" x14ac:dyDescent="0.25">
      <c r="A1" s="290" t="s">
        <v>178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1"/>
      <c r="AH1" s="292"/>
    </row>
    <row r="2" spans="1:34" x14ac:dyDescent="0.25">
      <c r="A2" s="1"/>
      <c r="B2" s="1">
        <v>1996</v>
      </c>
      <c r="C2" s="2">
        <v>1997</v>
      </c>
      <c r="D2" s="2">
        <v>1998</v>
      </c>
      <c r="E2" s="2">
        <v>1999</v>
      </c>
      <c r="F2" s="2">
        <v>2000</v>
      </c>
      <c r="G2" s="2">
        <v>2001</v>
      </c>
      <c r="H2" s="2">
        <v>2002</v>
      </c>
      <c r="I2" s="2">
        <v>2003</v>
      </c>
      <c r="J2" s="2">
        <v>2004</v>
      </c>
      <c r="K2" s="2">
        <v>2005</v>
      </c>
      <c r="L2" s="2">
        <v>2006</v>
      </c>
      <c r="M2" s="2">
        <v>2007</v>
      </c>
      <c r="N2" s="2">
        <v>2008</v>
      </c>
      <c r="O2" s="2">
        <v>2009</v>
      </c>
      <c r="P2" s="2" t="s">
        <v>173</v>
      </c>
      <c r="Q2" s="2">
        <v>2011</v>
      </c>
      <c r="R2" s="2">
        <v>2012</v>
      </c>
      <c r="S2" s="2">
        <v>2013</v>
      </c>
      <c r="T2" s="2">
        <v>2014</v>
      </c>
      <c r="U2" s="2" t="s">
        <v>174</v>
      </c>
      <c r="V2" s="2">
        <v>2016</v>
      </c>
      <c r="W2" s="2">
        <v>2017</v>
      </c>
      <c r="X2" s="2">
        <v>2018</v>
      </c>
      <c r="Y2" s="2">
        <v>2019</v>
      </c>
      <c r="Z2" s="2">
        <v>2020</v>
      </c>
      <c r="AA2" s="2">
        <v>2021</v>
      </c>
      <c r="AB2" s="2">
        <v>2022</v>
      </c>
      <c r="AC2" s="2">
        <v>2023</v>
      </c>
      <c r="AD2" s="2">
        <v>2024</v>
      </c>
      <c r="AE2" s="2">
        <v>2025</v>
      </c>
      <c r="AF2" s="2">
        <v>2026</v>
      </c>
      <c r="AG2" s="2">
        <v>2027</v>
      </c>
      <c r="AH2" s="2">
        <v>2028</v>
      </c>
    </row>
    <row r="3" spans="1:34" x14ac:dyDescent="0.25">
      <c r="A3" s="257" t="s">
        <v>163</v>
      </c>
      <c r="B3" s="257"/>
      <c r="C3" s="258">
        <v>-1410.9999999999998</v>
      </c>
      <c r="D3" s="258">
        <v>268.49999999999955</v>
      </c>
      <c r="E3" s="258">
        <v>167.80000000000018</v>
      </c>
      <c r="F3" s="258">
        <v>-36.999999999999773</v>
      </c>
      <c r="G3" s="258">
        <v>342.47563499999978</v>
      </c>
      <c r="H3" s="258">
        <v>378.60587699999996</v>
      </c>
      <c r="I3" s="258">
        <v>-2394</v>
      </c>
      <c r="J3" s="258">
        <v>0</v>
      </c>
      <c r="K3" s="258">
        <v>49.5</v>
      </c>
      <c r="L3" s="258">
        <v>-15</v>
      </c>
      <c r="M3" s="258">
        <v>2012.5</v>
      </c>
      <c r="N3" s="258">
        <v>172</v>
      </c>
      <c r="O3" s="258">
        <v>74.899999999999636</v>
      </c>
      <c r="P3" s="258">
        <v>500.50000000000045</v>
      </c>
      <c r="Q3" s="258">
        <v>431.09999999999991</v>
      </c>
      <c r="R3" s="258">
        <v>158.16899999999987</v>
      </c>
      <c r="S3" s="258">
        <v>-1228.6889999999999</v>
      </c>
      <c r="T3" s="258">
        <v>136.18499999999995</v>
      </c>
      <c r="U3" s="258">
        <v>5176.6320000000005</v>
      </c>
      <c r="V3" s="258">
        <v>-168.80500000000029</v>
      </c>
      <c r="W3" s="258">
        <v>-22.422999999999774</v>
      </c>
      <c r="X3" s="258">
        <v>318.85999999999876</v>
      </c>
      <c r="Y3" s="258">
        <v>-5324.7099999999991</v>
      </c>
      <c r="Z3" s="258">
        <v>149.88299999999981</v>
      </c>
      <c r="AA3" s="258">
        <v>-439.68200000000002</v>
      </c>
      <c r="AB3" s="258">
        <v>52.064000000000078</v>
      </c>
      <c r="AC3" s="258">
        <v>81.456000000000131</v>
      </c>
      <c r="AD3" s="258">
        <v>367.96500000000015</v>
      </c>
      <c r="AE3" s="258">
        <v>-76.31899999999996</v>
      </c>
      <c r="AF3" s="258">
        <v>136.74999999999955</v>
      </c>
      <c r="AG3" s="258">
        <v>18.480000000000018</v>
      </c>
      <c r="AH3" s="258">
        <v>-16.389000000000124</v>
      </c>
    </row>
    <row r="4" spans="1:34" x14ac:dyDescent="0.25">
      <c r="A4" s="253" t="s">
        <v>164</v>
      </c>
      <c r="B4" s="253"/>
      <c r="C4" s="32">
        <v>-0.52558678497784361</v>
      </c>
      <c r="D4" s="32">
        <v>0.210816663333486</v>
      </c>
      <c r="E4" s="32">
        <v>0.10881135354107771</v>
      </c>
      <c r="F4" s="32">
        <v>-2.1638458359074582E-2</v>
      </c>
      <c r="G4" s="32">
        <v>0.20471746678431096</v>
      </c>
      <c r="H4" s="32">
        <v>0.18785699168182002</v>
      </c>
      <c r="I4" s="259">
        <v>-1</v>
      </c>
      <c r="J4" s="32">
        <v>0</v>
      </c>
      <c r="K4" s="259">
        <v>0</v>
      </c>
      <c r="L4" s="259">
        <v>-0.30303030303030304</v>
      </c>
      <c r="M4" s="259">
        <v>58.333333333333336</v>
      </c>
      <c r="N4" s="32">
        <v>8.4025403028822665E-2</v>
      </c>
      <c r="O4" s="32">
        <v>3.375394321766545E-2</v>
      </c>
      <c r="P4" s="32">
        <v>0.21818736649374451</v>
      </c>
      <c r="Q4" s="32">
        <v>0.15427283137703976</v>
      </c>
      <c r="R4" s="32">
        <v>4.9037048519609321E-2</v>
      </c>
      <c r="S4" s="32">
        <v>-0.36312328422194956</v>
      </c>
      <c r="T4" s="32">
        <v>6.3195482092641211E-2</v>
      </c>
      <c r="U4" s="32">
        <v>2.2593885643329923</v>
      </c>
      <c r="V4" s="32">
        <v>-2.2604390558554319E-2</v>
      </c>
      <c r="W4" s="32">
        <v>-3.0720680335037734E-3</v>
      </c>
      <c r="X4" s="32">
        <v>4.3820102578563981E-2</v>
      </c>
      <c r="Y4" s="32">
        <v>-0.70104137633305497</v>
      </c>
      <c r="Z4" s="32">
        <v>6.6006846289655308E-2</v>
      </c>
      <c r="AA4" s="32">
        <v>-0.18164159163712168</v>
      </c>
      <c r="AB4" s="32">
        <v>2.6282737313975367E-2</v>
      </c>
      <c r="AC4" s="32">
        <v>4.0067211547164236E-2</v>
      </c>
      <c r="AD4" s="32">
        <v>0.17402480089290787</v>
      </c>
      <c r="AE4" s="32">
        <v>-3.0743976103818658E-2</v>
      </c>
      <c r="AF4" s="32">
        <v>5.683504247146591E-2</v>
      </c>
      <c r="AG4" s="32">
        <v>7.2674761565433323E-3</v>
      </c>
      <c r="AH4" s="32">
        <v>-6.3986638118842523E-3</v>
      </c>
    </row>
    <row r="5" spans="1:34" x14ac:dyDescent="0.25">
      <c r="A5" s="31" t="s">
        <v>9</v>
      </c>
      <c r="B5" s="31"/>
      <c r="C5" s="24">
        <v>2.6000000000000002E-2</v>
      </c>
      <c r="D5" s="24">
        <v>2.1000000000000001E-2</v>
      </c>
      <c r="E5" s="24">
        <v>1.3000000000000001E-2</v>
      </c>
      <c r="F5" s="24">
        <v>3.4000000000000002E-2</v>
      </c>
      <c r="G5" s="24">
        <v>4.2000000000000003E-2</v>
      </c>
      <c r="H5" s="24">
        <v>3.7999999999999999E-2</v>
      </c>
      <c r="I5" s="24">
        <v>2.2000000000000002E-2</v>
      </c>
      <c r="J5" s="24">
        <v>1.2E-2</v>
      </c>
      <c r="K5" s="24">
        <v>0.02</v>
      </c>
      <c r="L5" s="24">
        <v>2.6000000000000002E-2</v>
      </c>
      <c r="M5" s="24">
        <v>2.1000000000000001E-2</v>
      </c>
      <c r="N5" s="24">
        <v>2.3E-2</v>
      </c>
      <c r="O5" s="24">
        <v>2E-3</v>
      </c>
      <c r="P5" s="24">
        <v>9.0000000000000011E-3</v>
      </c>
      <c r="Q5" s="24">
        <v>2E-3</v>
      </c>
      <c r="R5" s="24">
        <v>1.3999999999999999E-2</v>
      </c>
      <c r="S5" s="24">
        <v>1.3000000000000001E-2</v>
      </c>
      <c r="T5" s="24">
        <v>3.0000000000000001E-3</v>
      </c>
      <c r="U5" s="24">
        <v>8.0000000000000002E-3</v>
      </c>
      <c r="V5" s="24">
        <v>5.0000000000000001E-3</v>
      </c>
      <c r="W5" s="24">
        <v>1.3000000000000001E-2</v>
      </c>
      <c r="X5" s="24">
        <v>2.4371108315249579E-2</v>
      </c>
      <c r="Y5" s="24">
        <v>3.0327195939505721E-2</v>
      </c>
      <c r="Z5" s="24">
        <v>1.9285865203674261E-2</v>
      </c>
      <c r="AA5" s="24">
        <v>2.5249077956893681E-2</v>
      </c>
      <c r="AB5" s="24">
        <v>5.3865156520517037E-2</v>
      </c>
      <c r="AC5" s="24">
        <v>6.5754119705142597E-2</v>
      </c>
      <c r="AD5" s="24">
        <v>3.3050071018480696E-2</v>
      </c>
      <c r="AE5" s="24">
        <v>2.3504808331396499E-2</v>
      </c>
      <c r="AF5" s="24">
        <v>2.9394079983533099E-2</v>
      </c>
      <c r="AG5" s="24">
        <v>2.7852844094772702E-2</v>
      </c>
      <c r="AH5" s="24">
        <v>2.4389276792386297E-2</v>
      </c>
    </row>
    <row r="6" spans="1:34" x14ac:dyDescent="0.25">
      <c r="A6" s="28" t="s">
        <v>165</v>
      </c>
      <c r="B6" s="28"/>
      <c r="C6" s="29">
        <v>-0.53760895222012051</v>
      </c>
      <c r="D6" s="29">
        <v>0.18591250081634292</v>
      </c>
      <c r="E6" s="29">
        <v>9.4581790267599164E-2</v>
      </c>
      <c r="F6" s="29">
        <v>-5.3808953925604142E-2</v>
      </c>
      <c r="G6" s="29">
        <v>0.15615879729780313</v>
      </c>
      <c r="H6" s="29">
        <v>0.14437089757400767</v>
      </c>
      <c r="I6" s="29">
        <v>-1</v>
      </c>
      <c r="J6" s="29">
        <v>-1.1857707509881465E-2</v>
      </c>
      <c r="K6" s="29">
        <v>-1.9607843137254943E-2</v>
      </c>
      <c r="L6" s="29">
        <v>-0.32069230314844344</v>
      </c>
      <c r="M6" s="29">
        <v>57.112961149200139</v>
      </c>
      <c r="N6" s="29">
        <v>5.9653375394743691E-2</v>
      </c>
      <c r="O6" s="29">
        <v>3.1690562093478425E-2</v>
      </c>
      <c r="P6" s="29">
        <v>0.20732147323463312</v>
      </c>
      <c r="Q6" s="29">
        <v>0.15196889358986021</v>
      </c>
      <c r="R6" s="29">
        <v>3.4553302287583021E-2</v>
      </c>
      <c r="S6" s="29">
        <v>-0.37129643062383966</v>
      </c>
      <c r="T6" s="29">
        <v>6.0015435785285565E-2</v>
      </c>
      <c r="U6" s="29">
        <v>2.2335204011240002</v>
      </c>
      <c r="V6" s="29">
        <v>-2.7467055282143549E-2</v>
      </c>
      <c r="W6" s="29">
        <v>-1.5865812471375862E-2</v>
      </c>
      <c r="X6" s="29">
        <v>1.898627763457883E-2</v>
      </c>
      <c r="Y6" s="29">
        <v>-0.70984108267244261</v>
      </c>
      <c r="Z6" s="29">
        <v>4.5836975357884668E-2</v>
      </c>
      <c r="AA6" s="29">
        <v>-0.20179551880827351</v>
      </c>
      <c r="AB6" s="29">
        <v>-2.6172626579294977E-2</v>
      </c>
      <c r="AC6" s="29">
        <v>-2.4102096049213428E-2</v>
      </c>
      <c r="AD6" s="29">
        <v>0.13646456626777126</v>
      </c>
      <c r="AE6" s="29">
        <v>-5.3002960018972423E-2</v>
      </c>
      <c r="AF6" s="29">
        <v>2.6657392947482039E-2</v>
      </c>
      <c r="AG6" s="29">
        <v>-2.002754388091299E-2</v>
      </c>
      <c r="AH6" s="29">
        <v>-3.0054922773767423E-2</v>
      </c>
    </row>
    <row r="7" spans="1:34" x14ac:dyDescent="0.25">
      <c r="A7" s="252"/>
      <c r="B7" s="21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0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</row>
    <row r="8" spans="1:34" x14ac:dyDescent="0.25">
      <c r="A8" s="1"/>
      <c r="B8" s="1">
        <v>1996</v>
      </c>
      <c r="C8" s="2">
        <v>1997</v>
      </c>
      <c r="D8" s="2">
        <v>1998</v>
      </c>
      <c r="E8" s="2">
        <v>1999</v>
      </c>
      <c r="F8" s="2">
        <v>2000</v>
      </c>
      <c r="G8" s="2">
        <v>2001</v>
      </c>
      <c r="H8" s="2">
        <v>2002</v>
      </c>
      <c r="I8" s="2">
        <v>2003</v>
      </c>
      <c r="J8" s="2">
        <v>2004</v>
      </c>
      <c r="K8" s="2">
        <v>2005</v>
      </c>
      <c r="L8" s="2">
        <v>2006</v>
      </c>
      <c r="M8" s="2">
        <v>2007</v>
      </c>
      <c r="N8" s="2">
        <v>2008</v>
      </c>
      <c r="O8" s="2">
        <v>2009</v>
      </c>
      <c r="P8" s="2" t="s">
        <v>173</v>
      </c>
      <c r="Q8" s="2">
        <v>2011</v>
      </c>
      <c r="R8" s="2">
        <v>2012</v>
      </c>
      <c r="S8" s="2">
        <v>2013</v>
      </c>
      <c r="T8" s="2">
        <v>2014</v>
      </c>
      <c r="U8" s="2" t="s">
        <v>174</v>
      </c>
      <c r="V8" s="2">
        <v>2016</v>
      </c>
      <c r="W8" s="2">
        <v>2017</v>
      </c>
      <c r="X8" s="2">
        <v>2018</v>
      </c>
      <c r="Y8" s="2">
        <v>2019</v>
      </c>
      <c r="Z8" s="2">
        <v>2020</v>
      </c>
      <c r="AA8" s="2">
        <v>2021</v>
      </c>
      <c r="AB8" s="2">
        <v>2022</v>
      </c>
      <c r="AC8" s="2">
        <v>2023</v>
      </c>
      <c r="AD8" s="2">
        <v>2024</v>
      </c>
      <c r="AE8" s="2">
        <v>2025</v>
      </c>
      <c r="AF8" s="2">
        <v>2026</v>
      </c>
      <c r="AG8" s="2">
        <v>2027</v>
      </c>
      <c r="AH8" s="2">
        <v>2028</v>
      </c>
    </row>
    <row r="9" spans="1:34" x14ac:dyDescent="0.25">
      <c r="A9" s="257" t="s">
        <v>166</v>
      </c>
      <c r="B9" s="257"/>
      <c r="C9" s="258">
        <v>-1377.8999999999999</v>
      </c>
      <c r="D9" s="258">
        <v>337.2999999999995</v>
      </c>
      <c r="E9" s="258">
        <v>241.30000000000018</v>
      </c>
      <c r="F9" s="258">
        <v>-37.499999999999773</v>
      </c>
      <c r="G9" s="258">
        <v>270.17563499999983</v>
      </c>
      <c r="H9" s="258">
        <v>189.10587699999996</v>
      </c>
      <c r="I9" s="258">
        <v>-2394</v>
      </c>
      <c r="J9" s="258">
        <v>0</v>
      </c>
      <c r="K9" s="258">
        <v>49.5</v>
      </c>
      <c r="L9" s="258">
        <v>-15</v>
      </c>
      <c r="M9" s="258">
        <v>2012.5</v>
      </c>
      <c r="N9" s="258">
        <v>211</v>
      </c>
      <c r="O9" s="258">
        <v>99.199999999999818</v>
      </c>
      <c r="P9" s="258">
        <v>510.60000000000036</v>
      </c>
      <c r="Q9" s="258">
        <v>408.59999999999991</v>
      </c>
      <c r="R9" s="258">
        <v>128.16899999999987</v>
      </c>
      <c r="S9" s="258">
        <v>-1249.5889999999999</v>
      </c>
      <c r="T9" s="258">
        <v>136.18499999999995</v>
      </c>
      <c r="U9" s="258">
        <v>5176.6320000000005</v>
      </c>
      <c r="V9" s="258">
        <v>-168.80500000000029</v>
      </c>
      <c r="W9" s="258">
        <v>-22.422999999999774</v>
      </c>
      <c r="X9" s="258">
        <v>318.85999999999876</v>
      </c>
      <c r="Y9" s="258">
        <v>-5324.7099999999991</v>
      </c>
      <c r="Z9" s="258">
        <v>149.88299999999981</v>
      </c>
      <c r="AA9" s="258">
        <v>-439.68200000000002</v>
      </c>
      <c r="AB9" s="258">
        <v>52.064000000000078</v>
      </c>
      <c r="AC9" s="258">
        <v>84.958000000000084</v>
      </c>
      <c r="AD9" s="258">
        <v>364.46300000000019</v>
      </c>
      <c r="AE9" s="258">
        <v>-76.31899999999996</v>
      </c>
      <c r="AF9" s="258">
        <v>136.74999999999955</v>
      </c>
      <c r="AG9" s="258">
        <v>18.480000000000018</v>
      </c>
      <c r="AH9" s="258">
        <v>-16.389000000000124</v>
      </c>
    </row>
    <row r="10" spans="1:34" x14ac:dyDescent="0.25">
      <c r="A10" s="253" t="s">
        <v>164</v>
      </c>
      <c r="B10" s="253"/>
      <c r="C10" s="32">
        <v>-0.49716428231165377</v>
      </c>
      <c r="D10" s="32">
        <v>0.24203180634038735</v>
      </c>
      <c r="E10" s="32">
        <v>0.13940575577236552</v>
      </c>
      <c r="F10" s="32">
        <v>-1.9014120508538592E-2</v>
      </c>
      <c r="G10" s="32">
        <v>0.13964596744991656</v>
      </c>
      <c r="H10" s="32">
        <v>8.576642072169012E-2</v>
      </c>
      <c r="I10" s="259">
        <v>-1</v>
      </c>
      <c r="J10" s="32">
        <v>0</v>
      </c>
      <c r="K10" s="32">
        <v>0</v>
      </c>
      <c r="L10" s="32">
        <v>-0.30303030303030304</v>
      </c>
      <c r="M10" s="259">
        <v>58.333333333333336</v>
      </c>
      <c r="N10" s="32">
        <v>0.10307767464582315</v>
      </c>
      <c r="O10" s="32">
        <v>4.3932683790965377E-2</v>
      </c>
      <c r="P10" s="32">
        <v>0.21661293059562209</v>
      </c>
      <c r="Q10" s="32">
        <v>0.14247855498988768</v>
      </c>
      <c r="R10" s="32">
        <v>3.9118849957270135E-2</v>
      </c>
      <c r="S10" s="32">
        <v>-0.36703294895770949</v>
      </c>
      <c r="T10" s="32">
        <v>6.3195482092641211E-2</v>
      </c>
      <c r="U10" s="32">
        <v>2.2593885643329923</v>
      </c>
      <c r="V10" s="32">
        <v>-2.2604390558554319E-2</v>
      </c>
      <c r="W10" s="32">
        <v>-3.0720680335037734E-3</v>
      </c>
      <c r="X10" s="32">
        <v>4.3820102578563981E-2</v>
      </c>
      <c r="Y10" s="32">
        <v>-0.70104137633305497</v>
      </c>
      <c r="Z10" s="32">
        <v>6.6006846289655308E-2</v>
      </c>
      <c r="AA10" s="32">
        <v>-0.18164159163712168</v>
      </c>
      <c r="AB10" s="32">
        <v>2.6282737313975367E-2</v>
      </c>
      <c r="AC10" s="32">
        <v>4.1789802575918002E-2</v>
      </c>
      <c r="AD10" s="32">
        <v>0.17208356036189856</v>
      </c>
      <c r="AE10" s="32">
        <v>-3.0743976103818658E-2</v>
      </c>
      <c r="AF10" s="32">
        <v>5.683504247146591E-2</v>
      </c>
      <c r="AG10" s="32">
        <v>7.2674761565433323E-3</v>
      </c>
      <c r="AH10" s="32">
        <v>-6.3986638118842523E-3</v>
      </c>
    </row>
    <row r="11" spans="1:34" x14ac:dyDescent="0.25">
      <c r="A11" s="31" t="s">
        <v>9</v>
      </c>
      <c r="B11" s="31"/>
      <c r="C11" s="24">
        <v>2.6000000000000002E-2</v>
      </c>
      <c r="D11" s="24">
        <v>2.1000000000000001E-2</v>
      </c>
      <c r="E11" s="24">
        <v>1.3000000000000001E-2</v>
      </c>
      <c r="F11" s="24">
        <v>3.4000000000000002E-2</v>
      </c>
      <c r="G11" s="24">
        <v>4.2000000000000003E-2</v>
      </c>
      <c r="H11" s="24">
        <v>3.7999999999999999E-2</v>
      </c>
      <c r="I11" s="24">
        <v>2.2000000000000002E-2</v>
      </c>
      <c r="J11" s="24">
        <v>1.2E-2</v>
      </c>
      <c r="K11" s="24">
        <v>0.02</v>
      </c>
      <c r="L11" s="24">
        <v>2.6000000000000002E-2</v>
      </c>
      <c r="M11" s="24">
        <v>2.1000000000000001E-2</v>
      </c>
      <c r="N11" s="24">
        <v>2.3E-2</v>
      </c>
      <c r="O11" s="24">
        <v>2E-3</v>
      </c>
      <c r="P11" s="24">
        <v>9.0000000000000011E-3</v>
      </c>
      <c r="Q11" s="24">
        <v>2E-3</v>
      </c>
      <c r="R11" s="24">
        <v>1.3999999999999999E-2</v>
      </c>
      <c r="S11" s="24">
        <v>1.3000000000000001E-2</v>
      </c>
      <c r="T11" s="24">
        <v>3.0000000000000001E-3</v>
      </c>
      <c r="U11" s="24">
        <v>8.0000000000000002E-3</v>
      </c>
      <c r="V11" s="24">
        <v>5.0000000000000001E-3</v>
      </c>
      <c r="W11" s="24">
        <v>1.3000000000000001E-2</v>
      </c>
      <c r="X11" s="24">
        <v>2.4371108315249579E-2</v>
      </c>
      <c r="Y11" s="24">
        <v>3.0327195939505721E-2</v>
      </c>
      <c r="Z11" s="24">
        <v>1.9285865203674261E-2</v>
      </c>
      <c r="AA11" s="24">
        <v>2.5249077956893681E-2</v>
      </c>
      <c r="AB11" s="24">
        <v>5.3865156520517037E-2</v>
      </c>
      <c r="AC11" s="24">
        <v>6.5754119705142597E-2</v>
      </c>
      <c r="AD11" s="24">
        <v>3.3050071018480696E-2</v>
      </c>
      <c r="AE11" s="24">
        <v>2.3504808331396499E-2</v>
      </c>
      <c r="AF11" s="24">
        <v>2.9394079983533099E-2</v>
      </c>
      <c r="AG11" s="24">
        <v>2.7852844094772702E-2</v>
      </c>
      <c r="AH11" s="24">
        <v>2.4389276792386297E-2</v>
      </c>
    </row>
    <row r="12" spans="1:34" x14ac:dyDescent="0.25">
      <c r="A12" s="28" t="s">
        <v>165</v>
      </c>
      <c r="B12" s="28"/>
      <c r="C12" s="29">
        <v>-0.50990670790609527</v>
      </c>
      <c r="D12" s="29">
        <v>0.21648560856061438</v>
      </c>
      <c r="E12" s="29">
        <v>0.12478356937054857</v>
      </c>
      <c r="F12" s="29">
        <v>-5.1270909582725954E-2</v>
      </c>
      <c r="G12" s="29">
        <v>9.3710141506637923E-2</v>
      </c>
      <c r="H12" s="29">
        <v>4.601774636000977E-2</v>
      </c>
      <c r="I12" s="29">
        <v>-1</v>
      </c>
      <c r="J12" s="29">
        <v>-1.1857707509881465E-2</v>
      </c>
      <c r="K12" s="29">
        <v>-1.9607843137254943E-2</v>
      </c>
      <c r="L12" s="29">
        <v>-0.32069230314844344</v>
      </c>
      <c r="M12" s="29">
        <v>57.112961149200139</v>
      </c>
      <c r="N12" s="29">
        <v>7.827729681898643E-2</v>
      </c>
      <c r="O12" s="29">
        <v>4.1848985819326723E-2</v>
      </c>
      <c r="P12" s="29">
        <v>0.20576108086781186</v>
      </c>
      <c r="Q12" s="29">
        <v>0.14019815867254271</v>
      </c>
      <c r="R12" s="29">
        <v>2.4772041377978393E-2</v>
      </c>
      <c r="S12" s="29">
        <v>-0.37515592197207259</v>
      </c>
      <c r="T12" s="29">
        <v>6.0015435785285565E-2</v>
      </c>
      <c r="U12" s="29">
        <v>2.2335204011240002</v>
      </c>
      <c r="V12" s="29">
        <v>-2.7467055282143549E-2</v>
      </c>
      <c r="W12" s="29">
        <v>-1.5865812471375862E-2</v>
      </c>
      <c r="X12" s="29">
        <v>1.898627763457883E-2</v>
      </c>
      <c r="Y12" s="29">
        <v>-0.70984108267244261</v>
      </c>
      <c r="Z12" s="29">
        <v>4.5836975357884668E-2</v>
      </c>
      <c r="AA12" s="29">
        <v>-0.20179551880827351</v>
      </c>
      <c r="AB12" s="29">
        <v>-2.6172626579294977E-2</v>
      </c>
      <c r="AC12" s="29">
        <v>-2.248578418430569E-2</v>
      </c>
      <c r="AD12" s="29">
        <v>0.13458543128151113</v>
      </c>
      <c r="AE12" s="29">
        <v>-5.3002960018972423E-2</v>
      </c>
      <c r="AF12" s="29">
        <v>2.6657392947482039E-2</v>
      </c>
      <c r="AG12" s="29">
        <v>-2.002754388091299E-2</v>
      </c>
      <c r="AH12" s="29">
        <v>-3.0054922773767423E-2</v>
      </c>
    </row>
    <row r="15" spans="1:34" x14ac:dyDescent="0.25"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</row>
    <row r="16" spans="1:34" x14ac:dyDescent="0.25"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</row>
    <row r="17" spans="2:34" x14ac:dyDescent="0.25"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254"/>
      <c r="V17" s="254"/>
      <c r="W17" s="254"/>
      <c r="X17" s="254"/>
      <c r="Y17" s="254"/>
      <c r="Z17" s="255"/>
      <c r="AA17" s="255"/>
      <c r="AB17" s="255"/>
      <c r="AC17" s="255"/>
      <c r="AD17" s="255"/>
      <c r="AE17" s="255"/>
      <c r="AF17" s="255"/>
      <c r="AG17" s="255"/>
      <c r="AH17" s="255"/>
    </row>
    <row r="18" spans="2:34" x14ac:dyDescent="0.25"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254"/>
      <c r="V18" s="254"/>
      <c r="W18" s="254"/>
      <c r="X18" s="254"/>
      <c r="Y18" s="254"/>
      <c r="Z18" s="255"/>
      <c r="AA18" s="255"/>
      <c r="AB18" s="255"/>
      <c r="AC18" s="255"/>
      <c r="AD18" s="255"/>
      <c r="AE18" s="255"/>
      <c r="AF18" s="255"/>
      <c r="AG18" s="255"/>
      <c r="AH18" s="255"/>
    </row>
    <row r="19" spans="2:34" x14ac:dyDescent="0.25"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254"/>
      <c r="V19" s="254"/>
      <c r="W19" s="254"/>
      <c r="X19" s="254"/>
      <c r="Y19" s="254"/>
      <c r="Z19" s="255"/>
      <c r="AA19" s="255"/>
      <c r="AB19" s="255"/>
      <c r="AC19" s="255"/>
      <c r="AD19" s="255"/>
      <c r="AE19" s="255"/>
      <c r="AF19" s="255"/>
      <c r="AG19" s="255"/>
      <c r="AH19" s="255"/>
    </row>
    <row r="20" spans="2:34" x14ac:dyDescent="0.25"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</row>
    <row r="21" spans="2:34" x14ac:dyDescent="0.25"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</row>
    <row r="22" spans="2:34" x14ac:dyDescent="0.25"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</row>
    <row r="23" spans="2:34" x14ac:dyDescent="0.25"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255"/>
      <c r="V23" s="255"/>
      <c r="W23" s="255"/>
      <c r="X23" s="255"/>
      <c r="Y23" s="255"/>
      <c r="Z23" s="255"/>
      <c r="AA23" s="255"/>
      <c r="AB23" s="255"/>
      <c r="AC23" s="255"/>
      <c r="AD23" s="255"/>
      <c r="AE23" s="255"/>
      <c r="AF23" s="255"/>
      <c r="AG23" s="255"/>
      <c r="AH23" s="255"/>
    </row>
    <row r="24" spans="2:34" x14ac:dyDescent="0.25"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255"/>
      <c r="V24" s="255"/>
      <c r="W24" s="255"/>
      <c r="X24" s="255"/>
      <c r="Y24" s="255"/>
      <c r="Z24" s="255"/>
      <c r="AA24" s="255"/>
      <c r="AB24" s="255"/>
      <c r="AC24" s="255"/>
      <c r="AD24" s="255"/>
      <c r="AE24" s="255"/>
      <c r="AF24" s="255"/>
      <c r="AG24" s="255"/>
      <c r="AH24" s="255"/>
    </row>
    <row r="25" spans="2:34" x14ac:dyDescent="0.25"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255"/>
      <c r="V25" s="255"/>
      <c r="W25" s="255"/>
      <c r="X25" s="255"/>
      <c r="Y25" s="255"/>
      <c r="Z25" s="255"/>
      <c r="AA25" s="255"/>
      <c r="AB25" s="255"/>
      <c r="AC25" s="255"/>
      <c r="AD25" s="255"/>
      <c r="AE25" s="255"/>
      <c r="AF25" s="255"/>
      <c r="AG25" s="255"/>
      <c r="AH25" s="255"/>
    </row>
  </sheetData>
  <mergeCells count="1">
    <mergeCell ref="A1:A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I46"/>
  <sheetViews>
    <sheetView workbookViewId="0">
      <selection activeCell="E11" sqref="E11"/>
    </sheetView>
  </sheetViews>
  <sheetFormatPr defaultRowHeight="15" x14ac:dyDescent="0.25"/>
  <cols>
    <col min="1" max="1" width="48.140625" bestFit="1" customWidth="1"/>
    <col min="5" max="5" width="11" bestFit="1" customWidth="1"/>
  </cols>
  <sheetData>
    <row r="1" spans="1:7" ht="25.5" customHeight="1" x14ac:dyDescent="0.25">
      <c r="A1" s="294" t="s">
        <v>114</v>
      </c>
      <c r="B1" s="295"/>
      <c r="C1" s="295"/>
      <c r="D1" s="295"/>
      <c r="E1" s="137"/>
      <c r="F1" s="137"/>
      <c r="G1" s="137"/>
    </row>
    <row r="2" spans="1:7" x14ac:dyDescent="0.25">
      <c r="A2" s="180" t="s">
        <v>0</v>
      </c>
      <c r="B2" s="182">
        <v>2016</v>
      </c>
      <c r="C2" s="182">
        <v>2017</v>
      </c>
      <c r="D2" s="182">
        <v>2018</v>
      </c>
      <c r="E2" s="183"/>
      <c r="F2" s="183"/>
      <c r="G2" s="183"/>
    </row>
    <row r="3" spans="1:7" x14ac:dyDescent="0.25">
      <c r="A3" s="141" t="s">
        <v>1</v>
      </c>
      <c r="B3" s="172" t="e">
        <f>#REF!</f>
        <v>#REF!</v>
      </c>
      <c r="C3" s="172">
        <v>46141.499000000003</v>
      </c>
      <c r="D3" s="172">
        <v>48495.281000000003</v>
      </c>
      <c r="E3" s="137"/>
      <c r="F3" s="137"/>
      <c r="G3" s="137"/>
    </row>
    <row r="4" spans="1:7" x14ac:dyDescent="0.25">
      <c r="A4" s="141" t="s">
        <v>2</v>
      </c>
      <c r="B4" s="172">
        <v>3194.8440000000001</v>
      </c>
      <c r="C4" s="172">
        <v>3187.1439999999998</v>
      </c>
      <c r="D4" s="172">
        <v>3308.404</v>
      </c>
      <c r="E4" s="137"/>
      <c r="F4" s="137"/>
      <c r="G4" s="137"/>
    </row>
    <row r="5" spans="1:7" x14ac:dyDescent="0.25">
      <c r="A5" s="142" t="s">
        <v>91</v>
      </c>
      <c r="B5" s="140">
        <v>40834.720999999998</v>
      </c>
      <c r="C5" s="140">
        <v>42954.355000000003</v>
      </c>
      <c r="D5" s="140">
        <v>45186.877</v>
      </c>
      <c r="E5" s="137"/>
      <c r="F5" s="138">
        <v>2119.6340000000055</v>
      </c>
      <c r="G5" s="138">
        <v>2232.5219999999972</v>
      </c>
    </row>
    <row r="6" spans="1:7" x14ac:dyDescent="0.25">
      <c r="A6" s="143" t="s">
        <v>92</v>
      </c>
      <c r="B6" s="144">
        <v>694.98900000000003</v>
      </c>
      <c r="C6" s="144">
        <v>694.98900000000003</v>
      </c>
      <c r="D6" s="144">
        <v>694.98900000000003</v>
      </c>
      <c r="E6" s="137"/>
      <c r="F6" s="202">
        <v>5.1907640069342106E-2</v>
      </c>
      <c r="G6" s="202">
        <v>5.1974287589698347E-2</v>
      </c>
    </row>
    <row r="7" spans="1:7" x14ac:dyDescent="0.25">
      <c r="A7" s="143" t="s">
        <v>93</v>
      </c>
      <c r="B7" s="144"/>
      <c r="C7" s="144">
        <v>634.01300000000003</v>
      </c>
      <c r="D7" s="144">
        <v>634.01300000000003</v>
      </c>
      <c r="E7" s="137"/>
      <c r="F7" s="137"/>
      <c r="G7" s="137"/>
    </row>
    <row r="8" spans="1:7" x14ac:dyDescent="0.25">
      <c r="A8" s="145" t="s">
        <v>94</v>
      </c>
      <c r="B8" s="146"/>
      <c r="C8" s="146"/>
      <c r="D8" s="146">
        <v>1557.0719999999999</v>
      </c>
      <c r="E8" s="137"/>
      <c r="F8" s="137"/>
      <c r="G8" s="137"/>
    </row>
    <row r="9" spans="1:7" x14ac:dyDescent="0.25">
      <c r="A9" s="143" t="s">
        <v>95</v>
      </c>
      <c r="B9" s="144">
        <v>40139.731999999996</v>
      </c>
      <c r="C9" s="144">
        <v>41625.353000000003</v>
      </c>
      <c r="D9" s="144">
        <v>42300.803</v>
      </c>
      <c r="E9" s="138">
        <f>D5-D6-D7-D8</f>
        <v>42300.803</v>
      </c>
      <c r="F9" s="137"/>
      <c r="G9" s="137"/>
    </row>
    <row r="10" spans="1:7" x14ac:dyDescent="0.25">
      <c r="A10" s="143" t="s">
        <v>96</v>
      </c>
      <c r="B10" s="144"/>
      <c r="C10" s="144">
        <v>1485.6210000000065</v>
      </c>
      <c r="D10" s="144">
        <v>675.44999999999709</v>
      </c>
      <c r="E10" s="138">
        <f>C9-B9</f>
        <v>1485.6210000000065</v>
      </c>
      <c r="F10" s="138">
        <f>D9-C9</f>
        <v>675.44999999999709</v>
      </c>
      <c r="G10" s="137"/>
    </row>
    <row r="11" spans="1:7" x14ac:dyDescent="0.25">
      <c r="A11" s="147" t="s">
        <v>87</v>
      </c>
      <c r="B11" s="148"/>
      <c r="C11" s="149">
        <v>3.7011233657464546E-2</v>
      </c>
      <c r="D11" s="149">
        <v>1.6226889415208012E-2</v>
      </c>
      <c r="E11" s="206">
        <f>C10/B9</f>
        <v>3.7011233657464546E-2</v>
      </c>
      <c r="F11" s="137"/>
      <c r="G11" s="137"/>
    </row>
    <row r="12" spans="1:7" x14ac:dyDescent="0.25">
      <c r="A12" s="169"/>
      <c r="B12" s="170"/>
      <c r="C12" s="170"/>
      <c r="D12" s="170"/>
      <c r="E12" s="137"/>
      <c r="F12" s="137"/>
      <c r="G12" s="137"/>
    </row>
    <row r="13" spans="1:7" x14ac:dyDescent="0.25">
      <c r="A13" s="181" t="s">
        <v>54</v>
      </c>
      <c r="B13" s="184">
        <v>2016</v>
      </c>
      <c r="C13" s="184">
        <v>2017</v>
      </c>
      <c r="D13" s="184">
        <v>2018</v>
      </c>
      <c r="E13" s="183"/>
      <c r="F13" s="183"/>
      <c r="G13" s="183"/>
    </row>
    <row r="14" spans="1:7" x14ac:dyDescent="0.25">
      <c r="A14" s="150" t="s">
        <v>1</v>
      </c>
      <c r="B14" s="171">
        <v>19823.044000000002</v>
      </c>
      <c r="C14" s="171">
        <v>20445.612000000005</v>
      </c>
      <c r="D14" s="171">
        <v>21811.880999999994</v>
      </c>
      <c r="E14" s="137"/>
      <c r="F14" s="137"/>
      <c r="G14" s="137"/>
    </row>
    <row r="15" spans="1:7" x14ac:dyDescent="0.25">
      <c r="A15" s="150" t="s">
        <v>2</v>
      </c>
      <c r="B15" s="171">
        <v>1882.8789999999999</v>
      </c>
      <c r="C15" s="171">
        <v>1858</v>
      </c>
      <c r="D15" s="171">
        <v>1879.08</v>
      </c>
      <c r="E15" s="137"/>
      <c r="F15" s="137"/>
      <c r="G15" s="137"/>
    </row>
    <row r="16" spans="1:7" x14ac:dyDescent="0.25">
      <c r="A16" s="151" t="s">
        <v>97</v>
      </c>
      <c r="B16" s="152">
        <v>17940.165000000001</v>
      </c>
      <c r="C16" s="152">
        <v>18587.612000000005</v>
      </c>
      <c r="D16" s="152">
        <v>19932.800999999992</v>
      </c>
      <c r="E16" s="137"/>
      <c r="F16" s="138">
        <v>647.44700000000375</v>
      </c>
      <c r="G16" s="138">
        <v>1345.1889999999876</v>
      </c>
    </row>
    <row r="17" spans="1:9" x14ac:dyDescent="0.25">
      <c r="A17" s="153" t="s">
        <v>92</v>
      </c>
      <c r="B17" s="154">
        <v>361.60599999999999</v>
      </c>
      <c r="C17" s="154">
        <v>361.60599999999999</v>
      </c>
      <c r="D17" s="154">
        <v>361.60599999999999</v>
      </c>
      <c r="E17" s="137"/>
      <c r="F17" s="202">
        <v>3.608924444117452E-2</v>
      </c>
      <c r="G17" s="202">
        <v>7.2370189349766245E-2</v>
      </c>
      <c r="H17" s="137"/>
      <c r="I17" s="137"/>
    </row>
    <row r="18" spans="1:9" x14ac:dyDescent="0.25">
      <c r="A18" s="153" t="s">
        <v>93</v>
      </c>
      <c r="B18" s="154"/>
      <c r="C18" s="154">
        <v>334.57299999999998</v>
      </c>
      <c r="D18" s="154">
        <v>334.57299999999998</v>
      </c>
      <c r="E18" s="137"/>
      <c r="F18" s="137"/>
      <c r="G18" s="137"/>
      <c r="H18" s="137"/>
      <c r="I18" s="137"/>
    </row>
    <row r="19" spans="1:9" x14ac:dyDescent="0.25">
      <c r="A19" s="155" t="s">
        <v>94</v>
      </c>
      <c r="B19" s="156"/>
      <c r="C19" s="156"/>
      <c r="D19" s="156">
        <v>878.78</v>
      </c>
      <c r="E19" s="137"/>
      <c r="F19" s="137"/>
      <c r="G19" s="137"/>
      <c r="H19" s="137"/>
      <c r="I19" s="137"/>
    </row>
    <row r="20" spans="1:9" x14ac:dyDescent="0.25">
      <c r="A20" s="153" t="s">
        <v>98</v>
      </c>
      <c r="B20" s="154">
        <v>17578.559000000001</v>
      </c>
      <c r="C20" s="154">
        <v>17891.433000000005</v>
      </c>
      <c r="D20" s="154">
        <v>18357.841999999993</v>
      </c>
      <c r="E20" s="137"/>
      <c r="F20" s="137"/>
      <c r="G20" s="137"/>
      <c r="H20" s="137"/>
      <c r="I20" s="137"/>
    </row>
    <row r="21" spans="1:9" x14ac:dyDescent="0.25">
      <c r="A21" s="153" t="s">
        <v>96</v>
      </c>
      <c r="B21" s="154"/>
      <c r="C21" s="154">
        <v>312.87400000000343</v>
      </c>
      <c r="D21" s="154">
        <v>466.40899999998874</v>
      </c>
      <c r="E21" s="137"/>
      <c r="F21" s="137"/>
      <c r="G21" s="137"/>
      <c r="H21" s="137"/>
      <c r="I21" s="137"/>
    </row>
    <row r="22" spans="1:9" x14ac:dyDescent="0.25">
      <c r="A22" s="157" t="s">
        <v>87</v>
      </c>
      <c r="B22" s="158"/>
      <c r="C22" s="159">
        <v>1.7798614778378786E-2</v>
      </c>
      <c r="D22" s="159">
        <v>2.6068845351850164E-2</v>
      </c>
      <c r="E22" s="137"/>
      <c r="F22" s="137"/>
      <c r="G22" s="137"/>
      <c r="H22" s="137"/>
      <c r="I22" s="137"/>
    </row>
    <row r="23" spans="1:9" x14ac:dyDescent="0.25">
      <c r="A23" s="169"/>
      <c r="B23" s="170"/>
      <c r="C23" s="170"/>
      <c r="D23" s="170"/>
      <c r="E23" s="137"/>
      <c r="F23" s="137"/>
      <c r="G23" s="137"/>
      <c r="H23" s="137"/>
      <c r="I23" s="137"/>
    </row>
    <row r="24" spans="1:9" x14ac:dyDescent="0.25">
      <c r="A24" s="179" t="s">
        <v>99</v>
      </c>
      <c r="B24" s="182">
        <v>2016</v>
      </c>
      <c r="C24" s="182">
        <v>2017</v>
      </c>
      <c r="D24" s="182">
        <v>2018</v>
      </c>
      <c r="E24" s="183"/>
      <c r="F24" s="183"/>
      <c r="G24" s="183"/>
      <c r="H24" s="183"/>
      <c r="I24" s="183"/>
    </row>
    <row r="25" spans="1:9" x14ac:dyDescent="0.25">
      <c r="A25" s="175" t="s">
        <v>100</v>
      </c>
      <c r="B25" s="176">
        <v>4944.9830000000002</v>
      </c>
      <c r="C25" s="176">
        <v>4898.5010000000002</v>
      </c>
      <c r="D25" s="176">
        <v>4975.6980000000003</v>
      </c>
      <c r="E25" s="137"/>
      <c r="F25" s="137"/>
      <c r="G25" s="137"/>
      <c r="H25" s="137"/>
      <c r="I25" s="137"/>
    </row>
    <row r="26" spans="1:9" x14ac:dyDescent="0.25">
      <c r="A26" s="175" t="s">
        <v>101</v>
      </c>
      <c r="B26" s="176">
        <v>1920.0170000000001</v>
      </c>
      <c r="C26" s="176">
        <v>1878.3879999999999</v>
      </c>
      <c r="D26" s="176">
        <v>1912.125</v>
      </c>
      <c r="E26" s="137"/>
      <c r="F26" s="137"/>
      <c r="G26" s="137"/>
      <c r="H26" s="137"/>
      <c r="I26" s="137"/>
    </row>
    <row r="27" spans="1:9" x14ac:dyDescent="0.25">
      <c r="A27" s="177" t="s">
        <v>23</v>
      </c>
      <c r="B27" s="178">
        <v>433.99200000000002</v>
      </c>
      <c r="C27" s="178">
        <v>508.64799999999997</v>
      </c>
      <c r="D27" s="178">
        <v>549.14400000000001</v>
      </c>
      <c r="E27" s="137"/>
      <c r="F27" s="137"/>
      <c r="G27" s="137"/>
      <c r="H27" s="137"/>
      <c r="I27" s="137"/>
    </row>
    <row r="28" spans="1:9" x14ac:dyDescent="0.25">
      <c r="A28" s="160" t="s">
        <v>102</v>
      </c>
      <c r="B28" s="176">
        <v>7298.9920000000002</v>
      </c>
      <c r="C28" s="176">
        <v>7285.5370000000003</v>
      </c>
      <c r="D28" s="176">
        <v>7436.9670000000006</v>
      </c>
      <c r="E28" s="137"/>
      <c r="F28" s="138">
        <v>-13.454999999999927</v>
      </c>
      <c r="G28" s="138">
        <v>151.43000000000029</v>
      </c>
      <c r="H28" s="137"/>
      <c r="I28" s="137"/>
    </row>
    <row r="29" spans="1:9" x14ac:dyDescent="0.25">
      <c r="A29" s="161" t="s">
        <v>103</v>
      </c>
      <c r="B29" s="178">
        <v>7298.9920000000002</v>
      </c>
      <c r="C29" s="178">
        <v>7285.5370000000003</v>
      </c>
      <c r="D29" s="178">
        <v>7436.9670000000006</v>
      </c>
      <c r="E29" s="137"/>
      <c r="F29" s="202">
        <v>-1.8434052263654936E-3</v>
      </c>
      <c r="G29" s="202">
        <v>2.0785015572633875E-2</v>
      </c>
      <c r="H29" s="137"/>
      <c r="I29" s="137"/>
    </row>
    <row r="30" spans="1:9" x14ac:dyDescent="0.25">
      <c r="A30" s="162" t="s">
        <v>104</v>
      </c>
      <c r="B30" s="163">
        <v>5.2009999999999996</v>
      </c>
      <c r="C30" s="163">
        <v>5.2009999999999996</v>
      </c>
      <c r="D30" s="163">
        <v>5.2009999999999996</v>
      </c>
      <c r="E30" s="137"/>
      <c r="F30" s="137"/>
      <c r="G30" s="174"/>
      <c r="H30" s="137"/>
      <c r="I30" s="137"/>
    </row>
    <row r="31" spans="1:9" x14ac:dyDescent="0.25">
      <c r="A31" s="162" t="s">
        <v>105</v>
      </c>
      <c r="B31" s="163"/>
      <c r="C31" s="163">
        <v>6.117</v>
      </c>
      <c r="D31" s="163">
        <v>6.117</v>
      </c>
      <c r="E31" s="137"/>
      <c r="F31" s="137"/>
      <c r="G31" s="139"/>
      <c r="H31" s="137"/>
      <c r="I31" s="137"/>
    </row>
    <row r="32" spans="1:9" x14ac:dyDescent="0.25">
      <c r="A32" s="164" t="s">
        <v>106</v>
      </c>
      <c r="B32" s="165"/>
      <c r="C32" s="165"/>
      <c r="D32" s="165">
        <v>9.1690000000000005</v>
      </c>
      <c r="E32" s="137"/>
      <c r="F32" s="137"/>
      <c r="G32" s="139"/>
      <c r="H32" s="139"/>
      <c r="I32" s="139"/>
    </row>
    <row r="33" spans="1:7" x14ac:dyDescent="0.25">
      <c r="A33" s="162" t="s">
        <v>107</v>
      </c>
      <c r="B33" s="163">
        <v>7293.7910000000002</v>
      </c>
      <c r="C33" s="163">
        <v>7274.2190000000001</v>
      </c>
      <c r="D33" s="163">
        <v>7416.4800000000005</v>
      </c>
      <c r="E33" s="137"/>
      <c r="F33" s="137"/>
      <c r="G33" s="137"/>
    </row>
    <row r="34" spans="1:7" x14ac:dyDescent="0.25">
      <c r="A34" s="162" t="s">
        <v>96</v>
      </c>
      <c r="B34" s="163"/>
      <c r="C34" s="163">
        <v>-19.572000000000116</v>
      </c>
      <c r="D34" s="163">
        <v>142.26100000000042</v>
      </c>
      <c r="E34" s="137"/>
      <c r="F34" s="137"/>
      <c r="G34" s="137"/>
    </row>
    <row r="35" spans="1:7" x14ac:dyDescent="0.25">
      <c r="A35" s="166" t="s">
        <v>87</v>
      </c>
      <c r="B35" s="167"/>
      <c r="C35" s="168">
        <v>-2.6833782322526266E-3</v>
      </c>
      <c r="D35" s="168">
        <v>1.9556876140242742E-2</v>
      </c>
      <c r="E35" s="137"/>
      <c r="F35" s="137"/>
      <c r="G35" s="137"/>
    </row>
    <row r="36" spans="1:7" x14ac:dyDescent="0.25">
      <c r="A36" s="169"/>
      <c r="B36" s="173"/>
      <c r="C36" s="173"/>
      <c r="D36" s="173"/>
      <c r="E36" s="137"/>
      <c r="F36" s="137"/>
      <c r="G36" s="137"/>
    </row>
    <row r="37" spans="1:7" x14ac:dyDescent="0.25">
      <c r="A37" s="185" t="s">
        <v>108</v>
      </c>
      <c r="B37" s="186">
        <v>2016</v>
      </c>
      <c r="C37" s="186">
        <v>2017</v>
      </c>
      <c r="D37" s="186">
        <v>2018</v>
      </c>
      <c r="E37" s="137"/>
      <c r="F37" s="137"/>
      <c r="G37" s="137"/>
    </row>
    <row r="38" spans="1:7" x14ac:dyDescent="0.25">
      <c r="A38" s="187" t="s">
        <v>109</v>
      </c>
      <c r="B38" s="188">
        <v>71151.600999999995</v>
      </c>
      <c r="C38" s="188">
        <v>73872.648000000001</v>
      </c>
      <c r="D38" s="188">
        <v>77744.129000000001</v>
      </c>
      <c r="E38" s="137"/>
      <c r="F38" s="137"/>
      <c r="G38" s="137"/>
    </row>
    <row r="39" spans="1:7" x14ac:dyDescent="0.25">
      <c r="A39" s="189" t="s">
        <v>6</v>
      </c>
      <c r="B39" s="190">
        <v>5077.723</v>
      </c>
      <c r="C39" s="190">
        <v>5045.1440000000002</v>
      </c>
      <c r="D39" s="190">
        <v>5187.4840000000004</v>
      </c>
      <c r="E39" s="137"/>
      <c r="F39" s="137"/>
      <c r="G39" s="137"/>
    </row>
    <row r="40" spans="1:7" x14ac:dyDescent="0.25">
      <c r="A40" s="191" t="s">
        <v>110</v>
      </c>
      <c r="B40" s="192">
        <v>66073.877999999997</v>
      </c>
      <c r="C40" s="192">
        <v>68827.504000000001</v>
      </c>
      <c r="D40" s="192">
        <v>72556.645000000004</v>
      </c>
      <c r="E40" s="137"/>
      <c r="F40" s="138">
        <v>2753.6260000000038</v>
      </c>
      <c r="G40" s="138">
        <v>3729.1410000000033</v>
      </c>
    </row>
    <row r="41" spans="1:7" x14ac:dyDescent="0.25">
      <c r="A41" s="200" t="s">
        <v>92</v>
      </c>
      <c r="B41" s="201">
        <v>1061.796</v>
      </c>
      <c r="C41" s="201">
        <v>1061.796</v>
      </c>
      <c r="D41" s="201">
        <v>1061.796</v>
      </c>
      <c r="E41" s="137"/>
      <c r="F41" s="202">
        <v>4.1674956629607907E-2</v>
      </c>
      <c r="G41" s="202">
        <v>5.4180971025769048E-2</v>
      </c>
    </row>
    <row r="42" spans="1:7" x14ac:dyDescent="0.25">
      <c r="A42" s="193" t="s">
        <v>93</v>
      </c>
      <c r="B42" s="194">
        <v>0</v>
      </c>
      <c r="C42" s="194">
        <v>974.70299999999997</v>
      </c>
      <c r="D42" s="194">
        <v>974.70299999999997</v>
      </c>
      <c r="E42" s="137"/>
      <c r="F42" s="137"/>
      <c r="G42" s="137"/>
    </row>
    <row r="43" spans="1:7" x14ac:dyDescent="0.25">
      <c r="A43" s="195" t="s">
        <v>94</v>
      </c>
      <c r="B43" s="196">
        <v>0</v>
      </c>
      <c r="C43" s="196">
        <v>0</v>
      </c>
      <c r="D43" s="196">
        <v>2445.0209999999997</v>
      </c>
      <c r="E43" s="137"/>
      <c r="F43" s="137"/>
      <c r="G43" s="137"/>
    </row>
    <row r="44" spans="1:7" x14ac:dyDescent="0.25">
      <c r="A44" s="193" t="s">
        <v>111</v>
      </c>
      <c r="B44" s="194">
        <v>65012.081999999995</v>
      </c>
      <c r="C44" s="194">
        <v>66791.005000000005</v>
      </c>
      <c r="D44" s="194">
        <v>68075.125000000015</v>
      </c>
      <c r="E44" s="137"/>
      <c r="F44" s="137"/>
      <c r="G44" s="137"/>
    </row>
    <row r="45" spans="1:7" x14ac:dyDescent="0.25">
      <c r="A45" s="193" t="s">
        <v>96</v>
      </c>
      <c r="B45" s="194"/>
      <c r="C45" s="194">
        <v>1778.9230000000098</v>
      </c>
      <c r="D45" s="194">
        <v>1284.1200000000099</v>
      </c>
      <c r="E45" s="137"/>
      <c r="F45" s="137"/>
      <c r="G45" s="137"/>
    </row>
    <row r="46" spans="1:7" x14ac:dyDescent="0.25">
      <c r="A46" s="197" t="s">
        <v>87</v>
      </c>
      <c r="B46" s="198"/>
      <c r="C46" s="199">
        <v>2.736296001103318E-2</v>
      </c>
      <c r="D46" s="199">
        <v>1.9225942175896436E-2</v>
      </c>
      <c r="E46" s="137"/>
      <c r="F46" s="137"/>
      <c r="G46" s="137"/>
    </row>
  </sheetData>
  <mergeCells count="1">
    <mergeCell ref="A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topLeftCell="A9" workbookViewId="0">
      <selection activeCell="I31" sqref="I31"/>
    </sheetView>
  </sheetViews>
  <sheetFormatPr defaultRowHeight="15" x14ac:dyDescent="0.25"/>
  <cols>
    <col min="1" max="1" width="37.85546875" customWidth="1"/>
    <col min="2" max="2" width="9.140625" customWidth="1"/>
    <col min="3" max="4" width="11.140625" customWidth="1"/>
    <col min="5" max="5" width="9.85546875" customWidth="1"/>
  </cols>
  <sheetData>
    <row r="1" spans="1:4" ht="21.75" customHeight="1" x14ac:dyDescent="0.25">
      <c r="A1" s="290" t="s">
        <v>53</v>
      </c>
      <c r="B1" s="290"/>
      <c r="C1" s="291"/>
      <c r="D1" s="291"/>
    </row>
    <row r="2" spans="1:4" x14ac:dyDescent="0.25">
      <c r="A2" s="1"/>
      <c r="B2" s="1">
        <v>2016</v>
      </c>
      <c r="C2" s="2">
        <v>2017</v>
      </c>
      <c r="D2" s="2">
        <v>2018</v>
      </c>
    </row>
    <row r="3" spans="1:4" x14ac:dyDescent="0.25">
      <c r="A3" s="15" t="s">
        <v>5</v>
      </c>
      <c r="B3" s="75" t="e">
        <f>#REF!/1000</f>
        <v>#REF!</v>
      </c>
      <c r="C3" s="75" t="e">
        <f>#REF!/1000</f>
        <v>#REF!</v>
      </c>
      <c r="D3" s="75" t="e">
        <f>#REF!/1000</f>
        <v>#REF!</v>
      </c>
    </row>
    <row r="4" spans="1:4" x14ac:dyDescent="0.25">
      <c r="A4" s="16" t="s">
        <v>6</v>
      </c>
      <c r="B4" s="75" t="e">
        <f>#REF!/1000</f>
        <v>#REF!</v>
      </c>
      <c r="C4" s="75" t="e">
        <f>#REF!/1000</f>
        <v>#REF!</v>
      </c>
      <c r="D4" s="75" t="e">
        <f>#REF!/1000</f>
        <v>#REF!</v>
      </c>
    </row>
    <row r="5" spans="1:4" x14ac:dyDescent="0.25">
      <c r="A5" s="17" t="s">
        <v>7</v>
      </c>
      <c r="B5" s="76" t="e">
        <f>#REF!/1000</f>
        <v>#REF!</v>
      </c>
      <c r="C5" s="76" t="e">
        <f>#REF!/1000</f>
        <v>#REF!</v>
      </c>
      <c r="D5" s="76" t="e">
        <f>#REF!/1000</f>
        <v>#REF!</v>
      </c>
    </row>
    <row r="6" spans="1:4" hidden="1" x14ac:dyDescent="0.25">
      <c r="A6" s="5" t="s">
        <v>0</v>
      </c>
      <c r="B6" s="78"/>
      <c r="C6" s="78"/>
      <c r="D6" s="78"/>
    </row>
    <row r="7" spans="1:4" hidden="1" x14ac:dyDescent="0.25">
      <c r="A7" s="8" t="s">
        <v>1</v>
      </c>
      <c r="B7" s="73" t="e">
        <f>#REF!/1000</f>
        <v>#REF!</v>
      </c>
      <c r="C7" s="73" t="e">
        <f>#REF!/1000</f>
        <v>#REF!</v>
      </c>
      <c r="D7" s="73" t="e">
        <f>#REF!/1000</f>
        <v>#REF!</v>
      </c>
    </row>
    <row r="8" spans="1:4" hidden="1" x14ac:dyDescent="0.25">
      <c r="A8" s="8" t="s">
        <v>2</v>
      </c>
      <c r="B8" s="73" t="e">
        <f>#REF!/1000</f>
        <v>#REF!</v>
      </c>
      <c r="C8" s="73" t="e">
        <f>#REF!/1000</f>
        <v>#REF!</v>
      </c>
      <c r="D8" s="73" t="e">
        <f>#REF!/1000</f>
        <v>#REF!</v>
      </c>
    </row>
    <row r="9" spans="1:4" x14ac:dyDescent="0.25">
      <c r="A9" s="77" t="s">
        <v>58</v>
      </c>
      <c r="B9" s="74" t="e">
        <f>#REF!/1000</f>
        <v>#REF!</v>
      </c>
      <c r="C9" s="74" t="e">
        <f>#REF!/1000</f>
        <v>#REF!</v>
      </c>
      <c r="D9" s="74" t="e">
        <f>#REF!/1000</f>
        <v>#REF!</v>
      </c>
    </row>
    <row r="10" spans="1:4" hidden="1" x14ac:dyDescent="0.25">
      <c r="A10" s="13" t="s">
        <v>54</v>
      </c>
      <c r="B10" s="78"/>
      <c r="C10" s="78"/>
      <c r="D10" s="78"/>
    </row>
    <row r="11" spans="1:4" hidden="1" x14ac:dyDescent="0.25">
      <c r="A11" s="8" t="s">
        <v>1</v>
      </c>
      <c r="B11" s="73" t="e">
        <f>#REF!/1000</f>
        <v>#REF!</v>
      </c>
      <c r="C11" s="73" t="e">
        <f>#REF!/1000</f>
        <v>#REF!</v>
      </c>
      <c r="D11" s="73" t="e">
        <f>#REF!/1000</f>
        <v>#REF!</v>
      </c>
    </row>
    <row r="12" spans="1:4" hidden="1" x14ac:dyDescent="0.25">
      <c r="A12" s="8" t="s">
        <v>2</v>
      </c>
      <c r="B12" s="73" t="e">
        <f>#REF!/1000</f>
        <v>#REF!</v>
      </c>
      <c r="C12" s="73" t="e">
        <f>#REF!/1000</f>
        <v>#REF!</v>
      </c>
      <c r="D12" s="73" t="e">
        <f>#REF!/1000</f>
        <v>#REF!</v>
      </c>
    </row>
    <row r="13" spans="1:4" x14ac:dyDescent="0.25">
      <c r="A13" s="77" t="s">
        <v>59</v>
      </c>
      <c r="B13" s="74" t="e">
        <f>#REF!/1000</f>
        <v>#REF!</v>
      </c>
      <c r="C13" s="74" t="e">
        <f>#REF!/1000</f>
        <v>#REF!</v>
      </c>
      <c r="D13" s="74" t="e">
        <f>#REF!/1000</f>
        <v>#REF!</v>
      </c>
    </row>
    <row r="14" spans="1:4" hidden="1" x14ac:dyDescent="0.25">
      <c r="A14" s="14" t="s">
        <v>4</v>
      </c>
      <c r="B14" s="78"/>
      <c r="C14" s="78"/>
      <c r="D14" s="78"/>
    </row>
    <row r="15" spans="1:4" hidden="1" x14ac:dyDescent="0.25">
      <c r="A15" s="33" t="s">
        <v>55</v>
      </c>
      <c r="B15" s="78" t="e">
        <f>#REF!/1000</f>
        <v>#REF!</v>
      </c>
      <c r="C15" s="78" t="e">
        <f>#REF!/1000</f>
        <v>#REF!</v>
      </c>
      <c r="D15" s="78" t="e">
        <f>#REF!/1000</f>
        <v>#REF!</v>
      </c>
    </row>
    <row r="16" spans="1:4" hidden="1" x14ac:dyDescent="0.25">
      <c r="A16" s="33" t="s">
        <v>56</v>
      </c>
      <c r="B16" s="78" t="e">
        <f>#REF!/1000</f>
        <v>#REF!</v>
      </c>
      <c r="C16" s="78" t="e">
        <f>#REF!/1000</f>
        <v>#REF!</v>
      </c>
      <c r="D16" s="78" t="e">
        <f>#REF!/1000</f>
        <v>#REF!</v>
      </c>
    </row>
    <row r="17" spans="1:7" hidden="1" x14ac:dyDescent="0.25">
      <c r="A17" s="10" t="s">
        <v>57</v>
      </c>
      <c r="B17" s="79" t="e">
        <f>#REF!/1000</f>
        <v>#REF!</v>
      </c>
      <c r="C17" s="79" t="e">
        <f>#REF!/1000</f>
        <v>#REF!</v>
      </c>
      <c r="D17" s="79" t="e">
        <f>#REF!/1000</f>
        <v>#REF!</v>
      </c>
    </row>
    <row r="18" spans="1:7" x14ac:dyDescent="0.25">
      <c r="A18" s="81" t="s">
        <v>22</v>
      </c>
      <c r="B18" s="80" t="e">
        <f>#REF!/1000</f>
        <v>#REF!</v>
      </c>
      <c r="C18" s="80" t="e">
        <f>#REF!/1000</f>
        <v>#REF!</v>
      </c>
      <c r="D18" s="80" t="e">
        <f>#REF!/1000</f>
        <v>#REF!</v>
      </c>
    </row>
    <row r="21" spans="1:7" ht="15" customHeight="1" x14ac:dyDescent="0.25">
      <c r="A21" s="299" t="s">
        <v>68</v>
      </c>
      <c r="B21" s="299"/>
      <c r="C21" s="299"/>
      <c r="D21" s="299"/>
      <c r="E21" s="299"/>
      <c r="F21" s="84"/>
      <c r="G21" s="84"/>
    </row>
    <row r="22" spans="1:7" x14ac:dyDescent="0.25">
      <c r="A22" s="101"/>
      <c r="B22" s="102"/>
      <c r="C22" s="103">
        <v>2017</v>
      </c>
      <c r="D22" s="102">
        <v>2018</v>
      </c>
      <c r="E22" s="102" t="s">
        <v>83</v>
      </c>
      <c r="G22" s="27"/>
    </row>
    <row r="23" spans="1:7" x14ac:dyDescent="0.25">
      <c r="A23" s="104" t="s">
        <v>60</v>
      </c>
      <c r="B23" s="105"/>
      <c r="C23" s="105">
        <v>5.636984</v>
      </c>
      <c r="D23" s="105">
        <v>5.8025379999999993</v>
      </c>
      <c r="E23" s="106">
        <f t="shared" ref="E23:E28" si="0">(D23-C23)/C23</f>
        <v>2.9369251358527772E-2</v>
      </c>
    </row>
    <row r="24" spans="1:7" x14ac:dyDescent="0.25">
      <c r="A24" s="104" t="s">
        <v>61</v>
      </c>
      <c r="B24" s="105"/>
      <c r="C24" s="105">
        <v>23.985720000000001</v>
      </c>
      <c r="D24" s="105">
        <v>24.197428000000002</v>
      </c>
      <c r="E24" s="106">
        <f t="shared" si="0"/>
        <v>8.8264183856061676E-3</v>
      </c>
    </row>
    <row r="25" spans="1:7" x14ac:dyDescent="0.25">
      <c r="A25" s="104" t="s">
        <v>62</v>
      </c>
      <c r="B25" s="105"/>
      <c r="C25" s="105">
        <v>3.865602</v>
      </c>
      <c r="D25" s="105">
        <v>3.8516190000000003</v>
      </c>
      <c r="E25" s="106">
        <f t="shared" si="0"/>
        <v>-3.6172891052932078E-3</v>
      </c>
    </row>
    <row r="26" spans="1:7" x14ac:dyDescent="0.25">
      <c r="A26" s="104" t="s">
        <v>63</v>
      </c>
      <c r="B26" s="105"/>
      <c r="C26" s="105">
        <v>6.401732</v>
      </c>
      <c r="D26" s="105">
        <v>6.5646140000000006</v>
      </c>
      <c r="E26" s="106">
        <f t="shared" si="0"/>
        <v>2.54434268726027E-2</v>
      </c>
    </row>
    <row r="27" spans="1:7" x14ac:dyDescent="0.25">
      <c r="A27" s="104" t="s">
        <v>39</v>
      </c>
      <c r="B27" s="105"/>
      <c r="C27" s="105">
        <v>3.5249619999999999</v>
      </c>
      <c r="D27" s="105">
        <v>3.7779600000000002</v>
      </c>
      <c r="E27" s="106">
        <f t="shared" si="0"/>
        <v>7.1773255995383867E-2</v>
      </c>
    </row>
    <row r="28" spans="1:7" s="114" customFormat="1" x14ac:dyDescent="0.25">
      <c r="A28" s="115" t="s">
        <v>84</v>
      </c>
      <c r="B28" s="116"/>
      <c r="C28" s="116">
        <f>SUM(C23:C27)</f>
        <v>43.415000000000006</v>
      </c>
      <c r="D28" s="116">
        <f>SUM(D23:D27)</f>
        <v>44.194158999999999</v>
      </c>
      <c r="E28" s="117">
        <f t="shared" si="0"/>
        <v>1.7946769549694638E-2</v>
      </c>
    </row>
    <row r="29" spans="1:7" x14ac:dyDescent="0.25">
      <c r="A29" s="104" t="s">
        <v>64</v>
      </c>
      <c r="B29" s="105"/>
      <c r="C29" s="105">
        <v>2.726499</v>
      </c>
      <c r="D29" s="105">
        <v>4.3011220000000003</v>
      </c>
      <c r="E29" s="106"/>
      <c r="F29" s="111"/>
    </row>
    <row r="30" spans="1:7" x14ac:dyDescent="0.25">
      <c r="A30" s="107" t="s">
        <v>65</v>
      </c>
      <c r="B30" s="108"/>
      <c r="C30" s="108">
        <v>46.141499000000003</v>
      </c>
      <c r="D30" s="108">
        <v>48.495281000000006</v>
      </c>
      <c r="E30" s="109">
        <v>5.1014813129178785E-2</v>
      </c>
    </row>
    <row r="31" spans="1:7" x14ac:dyDescent="0.25">
      <c r="A31" s="104" t="s">
        <v>66</v>
      </c>
      <c r="B31" s="105"/>
      <c r="C31" s="105">
        <v>3.187144</v>
      </c>
      <c r="D31" s="105">
        <v>3.3084039999999999</v>
      </c>
      <c r="E31" s="110">
        <v>3.8059678077248971E-2</v>
      </c>
    </row>
    <row r="32" spans="1:7" x14ac:dyDescent="0.25">
      <c r="A32" s="107" t="s">
        <v>67</v>
      </c>
      <c r="B32" s="108"/>
      <c r="C32" s="108">
        <v>42.954355000000007</v>
      </c>
      <c r="D32" s="108">
        <v>45.186877000000003</v>
      </c>
      <c r="E32" s="109">
        <v>5.1976049019425201E-2</v>
      </c>
    </row>
    <row r="35" spans="1:8" ht="33" customHeight="1" x14ac:dyDescent="0.25">
      <c r="A35" s="297" t="s">
        <v>74</v>
      </c>
      <c r="B35" s="297"/>
      <c r="C35" s="297"/>
      <c r="D35" s="297"/>
      <c r="E35" s="84"/>
      <c r="F35" s="84" t="s">
        <v>74</v>
      </c>
      <c r="G35" s="84"/>
    </row>
    <row r="36" spans="1:8" x14ac:dyDescent="0.25">
      <c r="A36" s="85"/>
      <c r="B36" s="86">
        <v>2017</v>
      </c>
      <c r="C36" s="86">
        <v>2018</v>
      </c>
      <c r="D36" s="86" t="s">
        <v>83</v>
      </c>
    </row>
    <row r="37" spans="1:8" x14ac:dyDescent="0.25">
      <c r="A37" s="82" t="s">
        <v>69</v>
      </c>
      <c r="B37" s="88">
        <f>17.255654+0.438</f>
        <v>17.693653999999999</v>
      </c>
      <c r="C37" s="88">
        <v>18.107194999999997</v>
      </c>
      <c r="D37" s="112">
        <f t="shared" ref="D37:D43" si="1">(C37-B37)/B37</f>
        <v>2.3372277993002386E-2</v>
      </c>
    </row>
    <row r="38" spans="1:8" x14ac:dyDescent="0.25">
      <c r="A38" s="82" t="s">
        <v>70</v>
      </c>
      <c r="B38" s="88">
        <v>1.997951</v>
      </c>
      <c r="C38" s="88">
        <v>2.1562410000000001</v>
      </c>
      <c r="D38" s="112">
        <f t="shared" si="1"/>
        <v>7.9226167208304929E-2</v>
      </c>
    </row>
    <row r="39" spans="1:8" x14ac:dyDescent="0.25">
      <c r="A39" s="128" t="s">
        <v>84</v>
      </c>
      <c r="B39" s="129">
        <f>SUM(B37:B38)</f>
        <v>19.691604999999999</v>
      </c>
      <c r="C39" s="129">
        <f>SUM(C37:C38)</f>
        <v>20.263435999999999</v>
      </c>
      <c r="D39" s="130">
        <f t="shared" si="1"/>
        <v>2.9039329196375793E-2</v>
      </c>
    </row>
    <row r="40" spans="1:8" x14ac:dyDescent="0.25">
      <c r="A40" s="82" t="s">
        <v>64</v>
      </c>
      <c r="B40" s="88">
        <f>1.192007-0.438</f>
        <v>0.75400700000000009</v>
      </c>
      <c r="C40" s="88">
        <v>1.5484450000000001</v>
      </c>
      <c r="D40" s="112"/>
    </row>
    <row r="41" spans="1:8" x14ac:dyDescent="0.25">
      <c r="A41" s="87" t="s">
        <v>71</v>
      </c>
      <c r="B41" s="89">
        <v>20.445612000000004</v>
      </c>
      <c r="C41" s="89">
        <v>21.811880999999993</v>
      </c>
      <c r="D41" s="113">
        <f t="shared" si="1"/>
        <v>6.6824558736612444E-2</v>
      </c>
    </row>
    <row r="42" spans="1:8" x14ac:dyDescent="0.25">
      <c r="A42" s="82" t="s">
        <v>72</v>
      </c>
      <c r="B42" s="88">
        <v>1.8580000000000001</v>
      </c>
      <c r="C42" s="88">
        <v>1.8790799999999999</v>
      </c>
      <c r="D42" s="112">
        <f t="shared" si="1"/>
        <v>1.1345532831000951E-2</v>
      </c>
    </row>
    <row r="43" spans="1:8" x14ac:dyDescent="0.25">
      <c r="A43" s="87" t="s">
        <v>73</v>
      </c>
      <c r="B43" s="89">
        <v>18.587612000000004</v>
      </c>
      <c r="C43" s="89">
        <v>19.932800999999991</v>
      </c>
      <c r="D43" s="113">
        <f t="shared" si="1"/>
        <v>7.2370189349766217E-2</v>
      </c>
    </row>
    <row r="46" spans="1:8" ht="15.75" thickBot="1" x14ac:dyDescent="0.3">
      <c r="A46" s="298" t="s">
        <v>75</v>
      </c>
      <c r="B46" s="298"/>
      <c r="C46" s="298"/>
      <c r="D46" s="298"/>
      <c r="E46" s="298"/>
      <c r="F46" s="298"/>
      <c r="G46" s="298"/>
      <c r="H46" s="298"/>
    </row>
    <row r="47" spans="1:8" ht="15.75" thickBot="1" x14ac:dyDescent="0.3">
      <c r="A47" s="90"/>
      <c r="B47" s="91">
        <v>2017</v>
      </c>
      <c r="C47" s="91">
        <v>2018</v>
      </c>
      <c r="D47" s="91">
        <v>2019</v>
      </c>
      <c r="E47" s="91">
        <v>2020</v>
      </c>
      <c r="F47" s="91">
        <v>2021</v>
      </c>
      <c r="G47" s="91">
        <v>2022</v>
      </c>
      <c r="H47" s="92" t="s">
        <v>76</v>
      </c>
    </row>
    <row r="48" spans="1:8" x14ac:dyDescent="0.25">
      <c r="A48" s="93" t="s">
        <v>77</v>
      </c>
      <c r="B48" s="96">
        <v>100</v>
      </c>
      <c r="C48" s="96">
        <v>435</v>
      </c>
      <c r="D48" s="96">
        <v>1038.3</v>
      </c>
      <c r="E48" s="96">
        <v>1635.4</v>
      </c>
      <c r="F48" s="96">
        <v>2145.5</v>
      </c>
      <c r="G48" s="96">
        <v>2440.9</v>
      </c>
      <c r="H48" s="97">
        <v>2053.6999999999998</v>
      </c>
    </row>
    <row r="49" spans="1:8" x14ac:dyDescent="0.25">
      <c r="A49" s="93" t="s">
        <v>78</v>
      </c>
      <c r="B49" s="96">
        <v>5</v>
      </c>
      <c r="C49" s="96">
        <v>125.4</v>
      </c>
      <c r="D49" s="96">
        <v>125.5</v>
      </c>
      <c r="E49" s="96">
        <v>125.5</v>
      </c>
      <c r="F49" s="96">
        <v>125.5</v>
      </c>
      <c r="G49" s="96">
        <v>0</v>
      </c>
      <c r="H49" s="96">
        <v>0</v>
      </c>
    </row>
    <row r="50" spans="1:8" ht="22.5" x14ac:dyDescent="0.25">
      <c r="A50" s="94" t="s">
        <v>79</v>
      </c>
      <c r="B50" s="98"/>
      <c r="C50" s="98"/>
      <c r="D50" s="98"/>
      <c r="E50" s="98"/>
      <c r="F50" s="98"/>
      <c r="G50" s="98"/>
      <c r="H50" s="99"/>
    </row>
    <row r="51" spans="1:8" x14ac:dyDescent="0.25">
      <c r="A51" s="95" t="s">
        <v>80</v>
      </c>
      <c r="B51" s="96">
        <v>0</v>
      </c>
      <c r="C51" s="96">
        <v>6.5</v>
      </c>
      <c r="D51" s="96">
        <v>6.5</v>
      </c>
      <c r="E51" s="96">
        <v>6.5</v>
      </c>
      <c r="F51" s="96">
        <v>6.5</v>
      </c>
      <c r="G51" s="96">
        <v>12</v>
      </c>
      <c r="H51" s="96">
        <v>12</v>
      </c>
    </row>
    <row r="52" spans="1:8" ht="15.75" thickBot="1" x14ac:dyDescent="0.3">
      <c r="A52" s="93" t="s">
        <v>81</v>
      </c>
      <c r="B52" s="96">
        <v>6.8</v>
      </c>
      <c r="C52" s="96">
        <v>10.199999999999999</v>
      </c>
      <c r="D52" s="96">
        <v>9</v>
      </c>
      <c r="E52" s="96">
        <v>0</v>
      </c>
      <c r="F52" s="96">
        <v>0</v>
      </c>
      <c r="G52" s="96">
        <v>0</v>
      </c>
      <c r="H52" s="96">
        <v>0</v>
      </c>
    </row>
    <row r="53" spans="1:8" ht="15.75" thickBot="1" x14ac:dyDescent="0.3">
      <c r="A53" s="83" t="s">
        <v>82</v>
      </c>
      <c r="B53" s="100">
        <v>111.8</v>
      </c>
      <c r="C53" s="100">
        <v>577.1</v>
      </c>
      <c r="D53" s="100">
        <v>1179.3</v>
      </c>
      <c r="E53" s="100">
        <v>1767.4</v>
      </c>
      <c r="F53" s="100">
        <v>2277.5</v>
      </c>
      <c r="G53" s="100">
        <v>2452.9</v>
      </c>
      <c r="H53" s="100">
        <v>2065.6999999999998</v>
      </c>
    </row>
    <row r="54" spans="1:8" x14ac:dyDescent="0.25">
      <c r="A54" s="296"/>
      <c r="B54" s="296"/>
      <c r="C54" s="296"/>
      <c r="D54" s="296"/>
      <c r="E54" s="296"/>
      <c r="F54" s="296"/>
      <c r="G54" s="296"/>
      <c r="H54" s="296"/>
    </row>
  </sheetData>
  <mergeCells count="5">
    <mergeCell ref="A54:H54"/>
    <mergeCell ref="A1:D1"/>
    <mergeCell ref="A35:D35"/>
    <mergeCell ref="A46:H46"/>
    <mergeCell ref="A21:E21"/>
  </mergeCells>
  <pageMargins left="0.7" right="0.7" top="0.75" bottom="0.75" header="0.3" footer="0.3"/>
  <pageSetup paperSize="9" orientation="portrait" r:id="rId1"/>
  <ignoredErrors>
    <ignoredError sqref="C28:D28" formulaRange="1"/>
  </ignoredError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37"/>
  <sheetViews>
    <sheetView topLeftCell="A10" workbookViewId="0">
      <selection activeCell="K40" sqref="K40"/>
    </sheetView>
  </sheetViews>
  <sheetFormatPr defaultRowHeight="15" x14ac:dyDescent="0.25"/>
  <cols>
    <col min="1" max="1" width="31.85546875" customWidth="1"/>
    <col min="2" max="2" width="14" customWidth="1"/>
    <col min="3" max="3" width="12.85546875" customWidth="1"/>
    <col min="4" max="4" width="16.140625" bestFit="1" customWidth="1"/>
    <col min="5" max="5" width="15.42578125" customWidth="1"/>
  </cols>
  <sheetData>
    <row r="1" spans="1:5" ht="20.25" customHeight="1" x14ac:dyDescent="0.25"/>
    <row r="11" spans="1:5" ht="24" customHeight="1" x14ac:dyDescent="0.25">
      <c r="A11" s="300" t="s">
        <v>41</v>
      </c>
      <c r="B11" s="300"/>
      <c r="C11" s="300"/>
      <c r="D11" s="300"/>
      <c r="E11" s="300"/>
    </row>
    <row r="12" spans="1:5" s="30" customFormat="1" ht="49.5" customHeight="1" x14ac:dyDescent="0.25">
      <c r="A12" s="44"/>
      <c r="B12" s="45" t="s">
        <v>36</v>
      </c>
      <c r="C12" s="46" t="s">
        <v>37</v>
      </c>
      <c r="D12" s="46" t="s">
        <v>38</v>
      </c>
      <c r="E12" s="46" t="s">
        <v>39</v>
      </c>
    </row>
    <row r="13" spans="1:5" x14ac:dyDescent="0.25">
      <c r="A13" s="47" t="s">
        <v>31</v>
      </c>
      <c r="B13" s="48">
        <v>300</v>
      </c>
      <c r="C13" s="48">
        <v>85</v>
      </c>
      <c r="D13" s="48">
        <v>40</v>
      </c>
      <c r="E13" s="48">
        <v>110</v>
      </c>
    </row>
    <row r="14" spans="1:5" x14ac:dyDescent="0.25">
      <c r="A14" s="47" t="s">
        <v>32</v>
      </c>
      <c r="B14" s="48">
        <v>300</v>
      </c>
      <c r="C14" s="48">
        <v>75</v>
      </c>
      <c r="D14" s="48">
        <v>60</v>
      </c>
      <c r="E14" s="48">
        <v>50</v>
      </c>
    </row>
    <row r="15" spans="1:5" x14ac:dyDescent="0.25">
      <c r="A15" s="47" t="s">
        <v>33</v>
      </c>
      <c r="B15" s="48">
        <v>-100</v>
      </c>
      <c r="C15" s="48"/>
      <c r="D15" s="48">
        <v>-60</v>
      </c>
      <c r="E15" s="48">
        <v>150</v>
      </c>
    </row>
    <row r="16" spans="1:5" x14ac:dyDescent="0.25">
      <c r="A16" s="49" t="s">
        <v>34</v>
      </c>
      <c r="B16" s="50"/>
      <c r="C16" s="50"/>
      <c r="D16" s="50"/>
      <c r="E16" s="50">
        <v>-140</v>
      </c>
    </row>
    <row r="17" spans="1:14" x14ac:dyDescent="0.25">
      <c r="A17" s="51" t="s">
        <v>35</v>
      </c>
      <c r="B17" s="52">
        <v>500</v>
      </c>
      <c r="C17" s="52">
        <v>160</v>
      </c>
      <c r="D17" s="52">
        <v>40</v>
      </c>
      <c r="E17" s="52">
        <v>170</v>
      </c>
    </row>
    <row r="18" spans="1:14" ht="30" x14ac:dyDescent="0.25">
      <c r="A18" s="45" t="s">
        <v>40</v>
      </c>
      <c r="B18" s="53">
        <v>1.4E-2</v>
      </c>
      <c r="C18" s="53">
        <v>2.5000000000000001E-2</v>
      </c>
      <c r="D18" s="53">
        <v>0.01</v>
      </c>
      <c r="E18" s="53">
        <v>3.1E-2</v>
      </c>
    </row>
    <row r="20" spans="1:14" ht="19.5" customHeight="1" x14ac:dyDescent="0.25">
      <c r="A20" s="301" t="s">
        <v>46</v>
      </c>
      <c r="B20" s="301"/>
      <c r="C20" s="301"/>
      <c r="D20" s="301"/>
      <c r="E20" s="301"/>
      <c r="F20" s="302"/>
    </row>
    <row r="21" spans="1:14" x14ac:dyDescent="0.25">
      <c r="A21" s="56" t="s">
        <v>42</v>
      </c>
      <c r="B21" s="57">
        <v>2013</v>
      </c>
      <c r="C21" s="57">
        <v>2014</v>
      </c>
      <c r="D21" s="57">
        <v>2015</v>
      </c>
      <c r="E21" s="57">
        <v>2016</v>
      </c>
      <c r="F21" s="58">
        <v>2017</v>
      </c>
    </row>
    <row r="22" spans="1:14" x14ac:dyDescent="0.25">
      <c r="A22" s="54" t="s">
        <v>43</v>
      </c>
      <c r="B22" s="60">
        <v>-0.4</v>
      </c>
      <c r="C22" s="60">
        <v>0.2</v>
      </c>
      <c r="D22" s="60">
        <v>1</v>
      </c>
      <c r="E22" s="60">
        <v>1.5</v>
      </c>
      <c r="F22" s="61">
        <v>1.2</v>
      </c>
    </row>
    <row r="23" spans="1:14" x14ac:dyDescent="0.25">
      <c r="A23" s="54" t="s">
        <v>44</v>
      </c>
      <c r="B23" s="60">
        <v>0.2</v>
      </c>
      <c r="C23" s="60">
        <v>-0.8</v>
      </c>
      <c r="D23" s="60">
        <v>-0.9</v>
      </c>
      <c r="E23" s="60">
        <v>-0.8</v>
      </c>
      <c r="F23" s="61">
        <v>-0.5</v>
      </c>
    </row>
    <row r="24" spans="1:14" x14ac:dyDescent="0.25">
      <c r="A24" s="55" t="s">
        <v>45</v>
      </c>
      <c r="B24" s="62">
        <v>-1.1000000000000001</v>
      </c>
      <c r="C24" s="62">
        <v>-2</v>
      </c>
      <c r="D24" s="62">
        <v>-0.6</v>
      </c>
      <c r="E24" s="62">
        <v>-1.8</v>
      </c>
      <c r="F24" s="63">
        <v>-1.7</v>
      </c>
    </row>
    <row r="25" spans="1:14" x14ac:dyDescent="0.25">
      <c r="A25" s="59" t="s">
        <v>35</v>
      </c>
      <c r="B25" s="64">
        <v>-1.4</v>
      </c>
      <c r="C25" s="64">
        <v>-2.6</v>
      </c>
      <c r="D25" s="64">
        <v>-0.5</v>
      </c>
      <c r="E25" s="64">
        <v>-1.1000000000000001</v>
      </c>
      <c r="F25" s="65">
        <v>-1</v>
      </c>
    </row>
    <row r="26" spans="1:14" s="30" customFormat="1" x14ac:dyDescent="0.25">
      <c r="A26" s="67"/>
      <c r="B26" s="68"/>
      <c r="C26" s="68"/>
      <c r="D26" s="68"/>
      <c r="E26" s="68"/>
      <c r="F26" s="68"/>
    </row>
    <row r="27" spans="1:14" x14ac:dyDescent="0.25">
      <c r="A27" s="303" t="s">
        <v>51</v>
      </c>
      <c r="B27" s="304"/>
      <c r="C27" s="304"/>
      <c r="D27" s="304"/>
      <c r="E27" s="304"/>
      <c r="F27" s="304"/>
      <c r="G27" s="304"/>
      <c r="H27" s="304"/>
      <c r="I27" s="304"/>
      <c r="J27" s="304"/>
      <c r="K27" s="304"/>
      <c r="L27" s="304"/>
      <c r="M27" s="304"/>
      <c r="N27" s="304"/>
    </row>
    <row r="28" spans="1:14" ht="18" customHeight="1" x14ac:dyDescent="0.25">
      <c r="A28" s="69"/>
      <c r="B28" s="72">
        <v>2006</v>
      </c>
      <c r="C28" s="72">
        <v>2007</v>
      </c>
      <c r="D28" s="72">
        <v>2008</v>
      </c>
      <c r="E28" s="72">
        <v>2009</v>
      </c>
      <c r="F28" s="72">
        <v>2010</v>
      </c>
      <c r="G28" s="72">
        <v>2011</v>
      </c>
      <c r="H28" s="72">
        <v>2012</v>
      </c>
      <c r="I28" s="72">
        <v>2013</v>
      </c>
      <c r="J28" s="72">
        <v>2014</v>
      </c>
      <c r="K28" s="72">
        <v>2015</v>
      </c>
      <c r="L28" s="72">
        <v>2016</v>
      </c>
      <c r="M28" s="72">
        <v>2017</v>
      </c>
      <c r="N28" s="72">
        <v>2018</v>
      </c>
    </row>
    <row r="29" spans="1:14" x14ac:dyDescent="0.25">
      <c r="A29" s="70" t="s">
        <v>47</v>
      </c>
      <c r="B29" s="71">
        <v>851</v>
      </c>
      <c r="C29" s="71">
        <v>879</v>
      </c>
      <c r="D29" s="71">
        <v>1057</v>
      </c>
      <c r="E29" s="71">
        <v>1058</v>
      </c>
      <c r="F29" s="71">
        <v>1123</v>
      </c>
      <c r="G29" s="71">
        <v>1211</v>
      </c>
      <c r="H29" s="71">
        <v>1222</v>
      </c>
      <c r="I29" s="71">
        <v>1273</v>
      </c>
      <c r="J29" s="71">
        <v>1226</v>
      </c>
      <c r="K29" s="71">
        <v>1211</v>
      </c>
      <c r="L29" s="71">
        <v>1243</v>
      </c>
      <c r="M29" s="71">
        <v>1241</v>
      </c>
      <c r="N29" s="71">
        <v>1360</v>
      </c>
    </row>
    <row r="30" spans="1:14" x14ac:dyDescent="0.25">
      <c r="A30" s="70" t="s">
        <v>48</v>
      </c>
      <c r="B30" s="71">
        <v>773</v>
      </c>
      <c r="C30" s="71">
        <v>848</v>
      </c>
      <c r="D30" s="71">
        <v>1049</v>
      </c>
      <c r="E30" s="71">
        <v>1059</v>
      </c>
      <c r="F30" s="71">
        <v>1095</v>
      </c>
      <c r="G30" s="71">
        <v>1199</v>
      </c>
      <c r="H30" s="71">
        <v>1226</v>
      </c>
      <c r="I30" s="71">
        <v>1213</v>
      </c>
      <c r="J30" s="71">
        <v>1098</v>
      </c>
      <c r="K30" s="71">
        <v>1158</v>
      </c>
      <c r="L30" s="71">
        <v>1199</v>
      </c>
      <c r="M30" s="71">
        <v>1290</v>
      </c>
      <c r="N30" s="71" t="s">
        <v>49</v>
      </c>
    </row>
    <row r="31" spans="1:14" x14ac:dyDescent="0.25">
      <c r="A31" s="70" t="s">
        <v>50</v>
      </c>
      <c r="B31" s="71">
        <v>-78</v>
      </c>
      <c r="C31" s="71">
        <v>-31</v>
      </c>
      <c r="D31" s="71">
        <v>-8</v>
      </c>
      <c r="E31" s="71">
        <v>1</v>
      </c>
      <c r="F31" s="71">
        <v>-28</v>
      </c>
      <c r="G31" s="71">
        <v>-12</v>
      </c>
      <c r="H31" s="71">
        <v>4</v>
      </c>
      <c r="I31" s="71">
        <v>-60</v>
      </c>
      <c r="J31" s="71">
        <v>-128</v>
      </c>
      <c r="K31" s="71">
        <v>-53</v>
      </c>
      <c r="L31" s="71">
        <v>-44</v>
      </c>
      <c r="M31" s="71">
        <v>49</v>
      </c>
      <c r="N31" s="71"/>
    </row>
    <row r="37" spans="1:1" x14ac:dyDescent="0.25">
      <c r="A37" s="66"/>
    </row>
  </sheetData>
  <mergeCells count="3">
    <mergeCell ref="A11:E11"/>
    <mergeCell ref="A20:F20"/>
    <mergeCell ref="A27:N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12</vt:i4>
      </vt:variant>
    </vt:vector>
  </HeadingPairs>
  <TitlesOfParts>
    <vt:vector size="12" baseType="lpstr">
      <vt:lpstr>Inhoud</vt:lpstr>
      <vt:lpstr>Tabel 1</vt:lpstr>
      <vt:lpstr>Tabel 2</vt:lpstr>
      <vt:lpstr>Tabel 3</vt:lpstr>
      <vt:lpstr>Tabel 4</vt:lpstr>
      <vt:lpstr>Tabel 5</vt:lpstr>
      <vt:lpstr>Volumegroei nieuw</vt:lpstr>
      <vt:lpstr>ontwikkeling sectoren</vt:lpstr>
      <vt:lpstr>Kadertoets etc</vt:lpstr>
      <vt:lpstr>Volumegroei  oud </vt:lpstr>
      <vt:lpstr>volumegroei</vt:lpstr>
      <vt:lpstr>Onverdeelde groei</vt:lpstr>
    </vt:vector>
  </TitlesOfParts>
  <Company>Rijksoverheid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RAMSARANK</dc:creator>
  <cp:lastModifiedBy>Rog, M.W. (Michel)</cp:lastModifiedBy>
  <cp:lastPrinted>2015-09-28T09:09:02Z</cp:lastPrinted>
  <dcterms:created xsi:type="dcterms:W3CDTF">2015-09-10T06:59:04Z</dcterms:created>
  <dcterms:modified xsi:type="dcterms:W3CDTF">2023-09-15T09:29:47Z</dcterms:modified>
</cp:coreProperties>
</file>